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fpfrance.sharepoint.com/sites/PilotageServiceJuridiqueSSE/Webinaires/JURIDIQUE/04-AVRIL 2021/"/>
    </mc:Choice>
  </mc:AlternateContent>
  <xr:revisionPtr revIDLastSave="4" documentId="13_ncr:1_{C8A936B2-2E41-46C6-A9DF-943F68CA983D}" xr6:coauthVersionLast="46" xr6:coauthVersionMax="46" xr10:uidLastSave="{56302F28-38D6-48E1-9573-6CDBD125D056}"/>
  <bookViews>
    <workbookView xWindow="-120" yWindow="-120" windowWidth="29040" windowHeight="15840" xr2:uid="{EE3FB5BD-B2DE-48D5-A588-2D8FF696B95C}"/>
  </bookViews>
  <sheets>
    <sheet name="départ en retraite non cadres" sheetId="2" r:id="rId1"/>
    <sheet name="départ retraite non cadre Paris" sheetId="4" r:id="rId2"/>
    <sheet name="départ en retraite cadres" sheetId="3" r:id="rId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3" l="1"/>
  <c r="F106" i="3" s="1"/>
  <c r="D102" i="3"/>
  <c r="O103" i="3" s="1"/>
  <c r="D99" i="3"/>
  <c r="F100" i="3" s="1"/>
  <c r="D96" i="3"/>
  <c r="F97" i="3" s="1"/>
  <c r="D93" i="3"/>
  <c r="N94" i="3" s="1"/>
  <c r="D90" i="3"/>
  <c r="O91" i="3" s="1"/>
  <c r="D87" i="3"/>
  <c r="O88" i="3" s="1"/>
  <c r="D84" i="3"/>
  <c r="F85" i="3" s="1"/>
  <c r="D81" i="3"/>
  <c r="O82" i="3" s="1"/>
  <c r="D78" i="3"/>
  <c r="O79" i="3" s="1"/>
  <c r="D75" i="3"/>
  <c r="F76" i="3" s="1"/>
  <c r="D72" i="3"/>
  <c r="F73" i="3" s="1"/>
  <c r="D69" i="3"/>
  <c r="N70" i="3" s="1"/>
  <c r="D66" i="3"/>
  <c r="O67" i="3" s="1"/>
  <c r="D63" i="3"/>
  <c r="O64" i="3" s="1"/>
  <c r="D60" i="3"/>
  <c r="F61" i="3" s="1"/>
  <c r="D57" i="3"/>
  <c r="O58" i="3" s="1"/>
  <c r="D54" i="3"/>
  <c r="O55" i="3" s="1"/>
  <c r="D51" i="3"/>
  <c r="E52" i="3" s="1"/>
  <c r="D48" i="3"/>
  <c r="F49" i="3" s="1"/>
  <c r="D45" i="3"/>
  <c r="F46" i="3" s="1"/>
  <c r="D42" i="3"/>
  <c r="M43" i="3" s="1"/>
  <c r="D39" i="3"/>
  <c r="M40" i="3" s="1"/>
  <c r="D36" i="3"/>
  <c r="N37" i="3" s="1"/>
  <c r="D33" i="3"/>
  <c r="O34" i="3" s="1"/>
  <c r="D30" i="3"/>
  <c r="L31" i="3" s="1"/>
  <c r="D21" i="3"/>
  <c r="F22" i="3" s="1"/>
  <c r="D27" i="3"/>
  <c r="M28" i="3" s="1"/>
  <c r="D24" i="3"/>
  <c r="H25" i="3" s="1"/>
  <c r="D18" i="3"/>
  <c r="N19" i="3" s="1"/>
  <c r="O38" i="4"/>
  <c r="N39" i="4"/>
  <c r="M39" i="4"/>
  <c r="L39" i="4"/>
  <c r="K39" i="4"/>
  <c r="J39" i="4"/>
  <c r="I39" i="4"/>
  <c r="H39" i="4"/>
  <c r="G39" i="4"/>
  <c r="F39" i="4"/>
  <c r="G33" i="4"/>
  <c r="E39" i="4"/>
  <c r="D38" i="4"/>
  <c r="E33" i="4"/>
  <c r="D95" i="4"/>
  <c r="L96" i="4" s="1"/>
  <c r="D92" i="4"/>
  <c r="I93" i="4" s="1"/>
  <c r="D89" i="4"/>
  <c r="O90" i="4" s="1"/>
  <c r="D86" i="4"/>
  <c r="O87" i="4" s="1"/>
  <c r="D83" i="4"/>
  <c r="L84" i="4" s="1"/>
  <c r="D80" i="4"/>
  <c r="L81" i="4" s="1"/>
  <c r="D77" i="4"/>
  <c r="K78" i="4" s="1"/>
  <c r="D74" i="4"/>
  <c r="N75" i="4" s="1"/>
  <c r="D71" i="4"/>
  <c r="L72" i="4" s="1"/>
  <c r="D68" i="4"/>
  <c r="I69" i="4" s="1"/>
  <c r="D65" i="4"/>
  <c r="L66" i="4" s="1"/>
  <c r="D62" i="4"/>
  <c r="G63" i="4" s="1"/>
  <c r="D59" i="4"/>
  <c r="L60" i="4" s="1"/>
  <c r="D56" i="4"/>
  <c r="L57" i="4" s="1"/>
  <c r="D53" i="4"/>
  <c r="K54" i="4" s="1"/>
  <c r="D50" i="4"/>
  <c r="N51" i="4" s="1"/>
  <c r="D47" i="4"/>
  <c r="O48" i="4" s="1"/>
  <c r="D44" i="4"/>
  <c r="K45" i="4" s="1"/>
  <c r="D41" i="4"/>
  <c r="O42" i="4" s="1"/>
  <c r="D98" i="4"/>
  <c r="D29" i="4"/>
  <c r="O52" i="3" l="1"/>
  <c r="L34" i="3"/>
  <c r="I76" i="3"/>
  <c r="L64" i="3"/>
  <c r="I52" i="3"/>
  <c r="M100" i="3"/>
  <c r="H34" i="3"/>
  <c r="G52" i="3"/>
  <c r="K100" i="3"/>
  <c r="N88" i="3"/>
  <c r="J34" i="3"/>
  <c r="H88" i="3"/>
  <c r="K76" i="3"/>
  <c r="N64" i="3"/>
  <c r="F94" i="3"/>
  <c r="E58" i="3"/>
  <c r="F70" i="3"/>
  <c r="E82" i="3"/>
  <c r="G100" i="3"/>
  <c r="H64" i="3"/>
  <c r="J88" i="3"/>
  <c r="K52" i="3"/>
  <c r="M76" i="3"/>
  <c r="O100" i="3"/>
  <c r="F34" i="3"/>
  <c r="N34" i="3"/>
  <c r="E106" i="3"/>
  <c r="G76" i="3"/>
  <c r="I100" i="3"/>
  <c r="J64" i="3"/>
  <c r="L88" i="3"/>
  <c r="M52" i="3"/>
  <c r="O76" i="3"/>
  <c r="L28" i="3"/>
  <c r="E31" i="3"/>
  <c r="M31" i="3"/>
  <c r="H40" i="3"/>
  <c r="L40" i="3"/>
  <c r="E64" i="3"/>
  <c r="E88" i="3"/>
  <c r="F52" i="3"/>
  <c r="F88" i="3"/>
  <c r="F64" i="3"/>
  <c r="G94" i="3"/>
  <c r="G70" i="3"/>
  <c r="H46" i="3"/>
  <c r="H82" i="3"/>
  <c r="H58" i="3"/>
  <c r="I94" i="3"/>
  <c r="I70" i="3"/>
  <c r="J46" i="3"/>
  <c r="J82" i="3"/>
  <c r="J58" i="3"/>
  <c r="K94" i="3"/>
  <c r="K70" i="3"/>
  <c r="L46" i="3"/>
  <c r="L82" i="3"/>
  <c r="L58" i="3"/>
  <c r="M94" i="3"/>
  <c r="M70" i="3"/>
  <c r="N46" i="3"/>
  <c r="N82" i="3"/>
  <c r="N58" i="3"/>
  <c r="O94" i="3"/>
  <c r="O70" i="3"/>
  <c r="F28" i="3"/>
  <c r="G31" i="3"/>
  <c r="O31" i="3"/>
  <c r="E46" i="3"/>
  <c r="E70" i="3"/>
  <c r="E94" i="3"/>
  <c r="F82" i="3"/>
  <c r="F58" i="3"/>
  <c r="G88" i="3"/>
  <c r="G64" i="3"/>
  <c r="H100" i="3"/>
  <c r="H76" i="3"/>
  <c r="H52" i="3"/>
  <c r="I88" i="3"/>
  <c r="I64" i="3"/>
  <c r="J100" i="3"/>
  <c r="J76" i="3"/>
  <c r="J52" i="3"/>
  <c r="K88" i="3"/>
  <c r="K64" i="3"/>
  <c r="L100" i="3"/>
  <c r="L76" i="3"/>
  <c r="L52" i="3"/>
  <c r="M88" i="3"/>
  <c r="M64" i="3"/>
  <c r="N100" i="3"/>
  <c r="N76" i="3"/>
  <c r="N52" i="3"/>
  <c r="J28" i="3"/>
  <c r="K31" i="3"/>
  <c r="N28" i="3"/>
  <c r="H28" i="3"/>
  <c r="E28" i="3"/>
  <c r="I31" i="3"/>
  <c r="F40" i="3"/>
  <c r="J40" i="3"/>
  <c r="N40" i="3"/>
  <c r="E76" i="3"/>
  <c r="E100" i="3"/>
  <c r="G46" i="3"/>
  <c r="G82" i="3"/>
  <c r="G58" i="3"/>
  <c r="H94" i="3"/>
  <c r="H70" i="3"/>
  <c r="I46" i="3"/>
  <c r="I82" i="3"/>
  <c r="I58" i="3"/>
  <c r="J94" i="3"/>
  <c r="J70" i="3"/>
  <c r="K46" i="3"/>
  <c r="K82" i="3"/>
  <c r="K58" i="3"/>
  <c r="L94" i="3"/>
  <c r="L70" i="3"/>
  <c r="M46" i="3"/>
  <c r="M82" i="3"/>
  <c r="M58" i="3"/>
  <c r="O46" i="3"/>
  <c r="L22" i="3"/>
  <c r="L25" i="3"/>
  <c r="E37" i="3"/>
  <c r="I37" i="3"/>
  <c r="M37" i="3"/>
  <c r="E43" i="3"/>
  <c r="I43" i="3"/>
  <c r="E25" i="3"/>
  <c r="I25" i="3"/>
  <c r="M25" i="3"/>
  <c r="G28" i="3"/>
  <c r="K28" i="3"/>
  <c r="O28" i="3"/>
  <c r="F31" i="3"/>
  <c r="J31" i="3"/>
  <c r="N31" i="3"/>
  <c r="E34" i="3"/>
  <c r="G40" i="3"/>
  <c r="H37" i="3"/>
  <c r="I34" i="3"/>
  <c r="K40" i="3"/>
  <c r="L37" i="3"/>
  <c r="M34" i="3"/>
  <c r="O40" i="3"/>
  <c r="F43" i="3"/>
  <c r="J43" i="3"/>
  <c r="N43" i="3"/>
  <c r="E49" i="3"/>
  <c r="E61" i="3"/>
  <c r="E73" i="3"/>
  <c r="E85" i="3"/>
  <c r="E97" i="3"/>
  <c r="F103" i="3"/>
  <c r="F91" i="3"/>
  <c r="F79" i="3"/>
  <c r="F67" i="3"/>
  <c r="F55" i="3"/>
  <c r="G97" i="3"/>
  <c r="G85" i="3"/>
  <c r="G73" i="3"/>
  <c r="G61" i="3"/>
  <c r="G49" i="3"/>
  <c r="H97" i="3"/>
  <c r="H85" i="3"/>
  <c r="H73" i="3"/>
  <c r="H61" i="3"/>
  <c r="H49" i="3"/>
  <c r="I97" i="3"/>
  <c r="I85" i="3"/>
  <c r="I73" i="3"/>
  <c r="I61" i="3"/>
  <c r="I49" i="3"/>
  <c r="J97" i="3"/>
  <c r="J85" i="3"/>
  <c r="J73" i="3"/>
  <c r="J61" i="3"/>
  <c r="J49" i="3"/>
  <c r="K97" i="3"/>
  <c r="K85" i="3"/>
  <c r="K73" i="3"/>
  <c r="K61" i="3"/>
  <c r="K49" i="3"/>
  <c r="L97" i="3"/>
  <c r="L85" i="3"/>
  <c r="L73" i="3"/>
  <c r="L61" i="3"/>
  <c r="L49" i="3"/>
  <c r="M97" i="3"/>
  <c r="M85" i="3"/>
  <c r="M73" i="3"/>
  <c r="M61" i="3"/>
  <c r="M49" i="3"/>
  <c r="N97" i="3"/>
  <c r="N85" i="3"/>
  <c r="N73" i="3"/>
  <c r="N61" i="3"/>
  <c r="N49" i="3"/>
  <c r="O97" i="3"/>
  <c r="O85" i="3"/>
  <c r="O73" i="3"/>
  <c r="O61" i="3"/>
  <c r="O49" i="3"/>
  <c r="G43" i="3"/>
  <c r="F25" i="3"/>
  <c r="J25" i="3"/>
  <c r="N25" i="3"/>
  <c r="G37" i="3"/>
  <c r="K37" i="3"/>
  <c r="O37" i="3"/>
  <c r="K43" i="3"/>
  <c r="O43" i="3"/>
  <c r="H22" i="3"/>
  <c r="G25" i="3"/>
  <c r="K25" i="3"/>
  <c r="O25" i="3"/>
  <c r="I28" i="3"/>
  <c r="H31" i="3"/>
  <c r="E40" i="3"/>
  <c r="F37" i="3"/>
  <c r="G34" i="3"/>
  <c r="I40" i="3"/>
  <c r="J37" i="3"/>
  <c r="K34" i="3"/>
  <c r="H43" i="3"/>
  <c r="L43" i="3"/>
  <c r="E55" i="3"/>
  <c r="E67" i="3"/>
  <c r="E79" i="3"/>
  <c r="E91" i="3"/>
  <c r="E103" i="3"/>
  <c r="G103" i="3"/>
  <c r="G91" i="3"/>
  <c r="G79" i="3"/>
  <c r="G67" i="3"/>
  <c r="G55" i="3"/>
  <c r="H103" i="3"/>
  <c r="H91" i="3"/>
  <c r="H79" i="3"/>
  <c r="H67" i="3"/>
  <c r="H55" i="3"/>
  <c r="I103" i="3"/>
  <c r="I91" i="3"/>
  <c r="I79" i="3"/>
  <c r="I67" i="3"/>
  <c r="I55" i="3"/>
  <c r="J103" i="3"/>
  <c r="J91" i="3"/>
  <c r="J79" i="3"/>
  <c r="J67" i="3"/>
  <c r="J55" i="3"/>
  <c r="K103" i="3"/>
  <c r="K91" i="3"/>
  <c r="K79" i="3"/>
  <c r="K67" i="3"/>
  <c r="K55" i="3"/>
  <c r="L103" i="3"/>
  <c r="L91" i="3"/>
  <c r="L79" i="3"/>
  <c r="L67" i="3"/>
  <c r="L55" i="3"/>
  <c r="M103" i="3"/>
  <c r="M91" i="3"/>
  <c r="M79" i="3"/>
  <c r="M67" i="3"/>
  <c r="M55" i="3"/>
  <c r="N103" i="3"/>
  <c r="N91" i="3"/>
  <c r="N79" i="3"/>
  <c r="N67" i="3"/>
  <c r="N55" i="3"/>
  <c r="E22" i="3"/>
  <c r="I22" i="3"/>
  <c r="M22" i="3"/>
  <c r="J22" i="3"/>
  <c r="N22" i="3"/>
  <c r="G22" i="3"/>
  <c r="K22" i="3"/>
  <c r="O22" i="3"/>
  <c r="F19" i="3"/>
  <c r="J19" i="3"/>
  <c r="O19" i="3"/>
  <c r="G19" i="3"/>
  <c r="K19" i="3"/>
  <c r="M19" i="3"/>
  <c r="H19" i="3"/>
  <c r="L19" i="3"/>
  <c r="E19" i="3"/>
  <c r="I19" i="3"/>
  <c r="G66" i="4"/>
  <c r="K75" i="4"/>
  <c r="N45" i="4"/>
  <c r="H78" i="4"/>
  <c r="L90" i="4"/>
  <c r="J42" i="4"/>
  <c r="F63" i="4"/>
  <c r="H54" i="4"/>
  <c r="L54" i="4"/>
  <c r="M42" i="4"/>
  <c r="G90" i="4"/>
  <c r="K90" i="4"/>
  <c r="E60" i="4"/>
  <c r="I72" i="4"/>
  <c r="K48" i="4"/>
  <c r="O84" i="4"/>
  <c r="F87" i="4"/>
  <c r="F60" i="4"/>
  <c r="G84" i="4"/>
  <c r="I60" i="4"/>
  <c r="J72" i="4"/>
  <c r="K72" i="4"/>
  <c r="M96" i="4"/>
  <c r="M48" i="4"/>
  <c r="N72" i="4"/>
  <c r="O96" i="4"/>
  <c r="O72" i="4"/>
  <c r="F42" i="4"/>
  <c r="N42" i="4"/>
  <c r="G45" i="4"/>
  <c r="E84" i="4"/>
  <c r="F84" i="4"/>
  <c r="F48" i="4"/>
  <c r="G78" i="4"/>
  <c r="G60" i="4"/>
  <c r="I96" i="4"/>
  <c r="I48" i="4"/>
  <c r="J60" i="4"/>
  <c r="K84" i="4"/>
  <c r="K60" i="4"/>
  <c r="L78" i="4"/>
  <c r="M84" i="4"/>
  <c r="N96" i="4"/>
  <c r="N60" i="4"/>
  <c r="O66" i="4"/>
  <c r="F96" i="4"/>
  <c r="J84" i="4"/>
  <c r="K96" i="4"/>
  <c r="M60" i="4"/>
  <c r="N48" i="4"/>
  <c r="E96" i="4"/>
  <c r="I42" i="4"/>
  <c r="E48" i="4"/>
  <c r="E72" i="4"/>
  <c r="F72" i="4"/>
  <c r="G96" i="4"/>
  <c r="G72" i="4"/>
  <c r="G48" i="4"/>
  <c r="I84" i="4"/>
  <c r="J96" i="4"/>
  <c r="J48" i="4"/>
  <c r="M72" i="4"/>
  <c r="N84" i="4"/>
  <c r="O60" i="4"/>
  <c r="I81" i="4"/>
  <c r="I57" i="4"/>
  <c r="L93" i="4"/>
  <c r="L69" i="4"/>
  <c r="O51" i="4"/>
  <c r="M51" i="4"/>
  <c r="I51" i="4"/>
  <c r="L51" i="4"/>
  <c r="H51" i="4"/>
  <c r="M63" i="4"/>
  <c r="I63" i="4"/>
  <c r="E63" i="4"/>
  <c r="L63" i="4"/>
  <c r="H63" i="4"/>
  <c r="M75" i="4"/>
  <c r="I75" i="4"/>
  <c r="E75" i="4"/>
  <c r="L75" i="4"/>
  <c r="H75" i="4"/>
  <c r="M87" i="4"/>
  <c r="I87" i="4"/>
  <c r="E87" i="4"/>
  <c r="L87" i="4"/>
  <c r="H87" i="4"/>
  <c r="M45" i="4"/>
  <c r="F45" i="4"/>
  <c r="E57" i="4"/>
  <c r="E81" i="4"/>
  <c r="G75" i="4"/>
  <c r="H93" i="4"/>
  <c r="H69" i="4"/>
  <c r="J75" i="4"/>
  <c r="J51" i="4"/>
  <c r="K87" i="4"/>
  <c r="M93" i="4"/>
  <c r="M69" i="4"/>
  <c r="E42" i="4"/>
  <c r="L42" i="4"/>
  <c r="H42" i="4"/>
  <c r="O54" i="4"/>
  <c r="N54" i="4"/>
  <c r="J54" i="4"/>
  <c r="F54" i="4"/>
  <c r="M54" i="4"/>
  <c r="I54" i="4"/>
  <c r="E54" i="4"/>
  <c r="N66" i="4"/>
  <c r="J66" i="4"/>
  <c r="F66" i="4"/>
  <c r="E66" i="4"/>
  <c r="M66" i="4"/>
  <c r="I66" i="4"/>
  <c r="N78" i="4"/>
  <c r="J78" i="4"/>
  <c r="F78" i="4"/>
  <c r="M78" i="4"/>
  <c r="I78" i="4"/>
  <c r="E78" i="4"/>
  <c r="N90" i="4"/>
  <c r="J90" i="4"/>
  <c r="F90" i="4"/>
  <c r="M90" i="4"/>
  <c r="I90" i="4"/>
  <c r="E90" i="4"/>
  <c r="G42" i="4"/>
  <c r="K42" i="4"/>
  <c r="E51" i="4"/>
  <c r="F75" i="4"/>
  <c r="F51" i="4"/>
  <c r="G87" i="4"/>
  <c r="G54" i="4"/>
  <c r="H90" i="4"/>
  <c r="H66" i="4"/>
  <c r="K66" i="4"/>
  <c r="K51" i="4"/>
  <c r="N87" i="4"/>
  <c r="N63" i="4"/>
  <c r="O78" i="4"/>
  <c r="O63" i="4"/>
  <c r="H45" i="4"/>
  <c r="L45" i="4"/>
  <c r="E45" i="4"/>
  <c r="I45" i="4"/>
  <c r="O57" i="4"/>
  <c r="K57" i="4"/>
  <c r="G57" i="4"/>
  <c r="N57" i="4"/>
  <c r="J57" i="4"/>
  <c r="F57" i="4"/>
  <c r="O69" i="4"/>
  <c r="K69" i="4"/>
  <c r="G69" i="4"/>
  <c r="N69" i="4"/>
  <c r="J69" i="4"/>
  <c r="F69" i="4"/>
  <c r="E69" i="4"/>
  <c r="O81" i="4"/>
  <c r="K81" i="4"/>
  <c r="G81" i="4"/>
  <c r="N81" i="4"/>
  <c r="J81" i="4"/>
  <c r="F81" i="4"/>
  <c r="O93" i="4"/>
  <c r="K93" i="4"/>
  <c r="G93" i="4"/>
  <c r="N93" i="4"/>
  <c r="J93" i="4"/>
  <c r="F93" i="4"/>
  <c r="O45" i="4"/>
  <c r="J45" i="4"/>
  <c r="E93" i="4"/>
  <c r="G51" i="4"/>
  <c r="H81" i="4"/>
  <c r="H57" i="4"/>
  <c r="J87" i="4"/>
  <c r="J63" i="4"/>
  <c r="K63" i="4"/>
  <c r="M81" i="4"/>
  <c r="M57" i="4"/>
  <c r="O75" i="4"/>
  <c r="H96" i="4"/>
  <c r="H84" i="4"/>
  <c r="H72" i="4"/>
  <c r="H60" i="4"/>
  <c r="H48" i="4"/>
  <c r="L48" i="4"/>
  <c r="D35" i="4"/>
  <c r="O30" i="4"/>
  <c r="O33" i="4"/>
  <c r="O36" i="4"/>
  <c r="N30" i="4"/>
  <c r="N33" i="4"/>
  <c r="N36" i="4"/>
  <c r="M30" i="4"/>
  <c r="M33" i="4"/>
  <c r="M36" i="4"/>
  <c r="L30" i="4"/>
  <c r="L33" i="4"/>
  <c r="L36" i="4"/>
  <c r="K30" i="4"/>
  <c r="K33" i="4"/>
  <c r="K36" i="4"/>
  <c r="J30" i="4"/>
  <c r="J33" i="4"/>
  <c r="J36" i="4"/>
  <c r="I30" i="4"/>
  <c r="I33" i="4"/>
  <c r="I36" i="4"/>
  <c r="H30" i="4"/>
  <c r="H33" i="4"/>
  <c r="H36" i="4"/>
  <c r="G30" i="4"/>
  <c r="G36" i="4"/>
  <c r="F30" i="4"/>
  <c r="F33" i="4"/>
  <c r="F36" i="4"/>
  <c r="E30" i="4"/>
  <c r="E36" i="4"/>
  <c r="D32" i="4"/>
  <c r="O27" i="4"/>
  <c r="N27" i="4"/>
  <c r="M27" i="4"/>
  <c r="L27" i="4"/>
  <c r="K27" i="4"/>
  <c r="J27" i="4"/>
  <c r="I27" i="4"/>
  <c r="H27" i="4"/>
  <c r="G27" i="4"/>
  <c r="F27" i="4"/>
  <c r="E27" i="4"/>
  <c r="D26" i="4"/>
  <c r="O24" i="4"/>
  <c r="N24" i="4"/>
  <c r="M24" i="4"/>
  <c r="L24" i="4"/>
  <c r="K24" i="4"/>
  <c r="J24" i="4"/>
  <c r="I24" i="4"/>
  <c r="H24" i="4"/>
  <c r="G24" i="4"/>
  <c r="F24" i="4"/>
  <c r="E24" i="4"/>
  <c r="D17" i="4"/>
  <c r="M18" i="4" s="1"/>
  <c r="D20" i="4"/>
  <c r="L21" i="4" s="1"/>
  <c r="D23" i="4"/>
  <c r="D14" i="4"/>
  <c r="N15" i="4" s="1"/>
  <c r="D11" i="4"/>
  <c r="M12" i="4" s="1"/>
  <c r="O9" i="4"/>
  <c r="N9" i="4"/>
  <c r="M9" i="4"/>
  <c r="L9" i="4"/>
  <c r="D49" i="2"/>
  <c r="M50" i="2" s="1"/>
  <c r="D52" i="2"/>
  <c r="N53" i="2" s="1"/>
  <c r="D55" i="2"/>
  <c r="O56" i="2" s="1"/>
  <c r="D58" i="2"/>
  <c r="L59" i="2" s="1"/>
  <c r="D61" i="2"/>
  <c r="M62" i="2" s="1"/>
  <c r="D64" i="2"/>
  <c r="N65" i="2" s="1"/>
  <c r="D67" i="2"/>
  <c r="O68" i="2" s="1"/>
  <c r="D70" i="2"/>
  <c r="L71" i="2" s="1"/>
  <c r="D73" i="2"/>
  <c r="M74" i="2" s="1"/>
  <c r="D76" i="2"/>
  <c r="N77" i="2" s="1"/>
  <c r="D79" i="2"/>
  <c r="O80" i="2" s="1"/>
  <c r="D82" i="2"/>
  <c r="L83" i="2" s="1"/>
  <c r="D85" i="2"/>
  <c r="M86" i="2" s="1"/>
  <c r="D88" i="2"/>
  <c r="N89" i="2" s="1"/>
  <c r="D91" i="2"/>
  <c r="O92" i="2" s="1"/>
  <c r="D94" i="2"/>
  <c r="L95" i="2" s="1"/>
  <c r="D46" i="2"/>
  <c r="L47" i="2" s="1"/>
  <c r="D43" i="2"/>
  <c r="H62" i="2" l="1"/>
  <c r="J74" i="2"/>
  <c r="K53" i="2"/>
  <c r="G47" i="2"/>
  <c r="E83" i="2"/>
  <c r="G83" i="2"/>
  <c r="K95" i="2"/>
  <c r="M59" i="2"/>
  <c r="O71" i="2"/>
  <c r="E71" i="2"/>
  <c r="F59" i="2"/>
  <c r="G71" i="2"/>
  <c r="H95" i="2"/>
  <c r="H59" i="2"/>
  <c r="J71" i="2"/>
  <c r="K86" i="2"/>
  <c r="K50" i="2"/>
  <c r="N86" i="2"/>
  <c r="O95" i="2"/>
  <c r="O62" i="2"/>
  <c r="N59" i="2"/>
  <c r="E59" i="2"/>
  <c r="G95" i="2"/>
  <c r="G62" i="2"/>
  <c r="H83" i="2"/>
  <c r="H50" i="2"/>
  <c r="J50" i="2"/>
  <c r="K83" i="2"/>
  <c r="M95" i="2"/>
  <c r="N83" i="2"/>
  <c r="O77" i="2"/>
  <c r="O59" i="2"/>
  <c r="F71" i="2"/>
  <c r="F83" i="2"/>
  <c r="G86" i="2"/>
  <c r="G59" i="2"/>
  <c r="H65" i="2"/>
  <c r="J95" i="2"/>
  <c r="J47" i="2"/>
  <c r="K71" i="2"/>
  <c r="M71" i="2"/>
  <c r="N62" i="2"/>
  <c r="O74" i="2"/>
  <c r="H77" i="2"/>
  <c r="O89" i="2"/>
  <c r="H74" i="2"/>
  <c r="K65" i="2"/>
  <c r="H89" i="2"/>
  <c r="J86" i="2"/>
  <c r="J62" i="2"/>
  <c r="K77" i="2"/>
  <c r="K62" i="2"/>
  <c r="M47" i="2"/>
  <c r="N74" i="2"/>
  <c r="N50" i="2"/>
  <c r="O86" i="2"/>
  <c r="O53" i="2"/>
  <c r="F12" i="4"/>
  <c r="E95" i="2"/>
  <c r="F95" i="2"/>
  <c r="F47" i="2"/>
  <c r="G74" i="2"/>
  <c r="G50" i="2"/>
  <c r="H86" i="2"/>
  <c r="H71" i="2"/>
  <c r="H53" i="2"/>
  <c r="J83" i="2"/>
  <c r="J59" i="2"/>
  <c r="K89" i="2"/>
  <c r="K74" i="2"/>
  <c r="K59" i="2"/>
  <c r="M83" i="2"/>
  <c r="N95" i="2"/>
  <c r="N71" i="2"/>
  <c r="N47" i="2"/>
  <c r="O83" i="2"/>
  <c r="O65" i="2"/>
  <c r="O50" i="2"/>
  <c r="I92" i="2"/>
  <c r="I68" i="2"/>
  <c r="L92" i="2"/>
  <c r="L68" i="2"/>
  <c r="E80" i="2"/>
  <c r="E56" i="2"/>
  <c r="F80" i="2"/>
  <c r="F56" i="2"/>
  <c r="I77" i="2"/>
  <c r="L65" i="2"/>
  <c r="M68" i="2"/>
  <c r="I80" i="2"/>
  <c r="I56" i="2"/>
  <c r="L80" i="2"/>
  <c r="L56" i="2"/>
  <c r="E92" i="2"/>
  <c r="E68" i="2"/>
  <c r="F92" i="2"/>
  <c r="F68" i="2"/>
  <c r="I89" i="2"/>
  <c r="I65" i="2"/>
  <c r="I53" i="2"/>
  <c r="L89" i="2"/>
  <c r="L77" i="2"/>
  <c r="L53" i="2"/>
  <c r="M92" i="2"/>
  <c r="M80" i="2"/>
  <c r="M56" i="2"/>
  <c r="E89" i="2"/>
  <c r="E77" i="2"/>
  <c r="E65" i="2"/>
  <c r="E53" i="2"/>
  <c r="F89" i="2"/>
  <c r="F77" i="2"/>
  <c r="F65" i="2"/>
  <c r="F53" i="2"/>
  <c r="G92" i="2"/>
  <c r="G80" i="2"/>
  <c r="G68" i="2"/>
  <c r="G56" i="2"/>
  <c r="H47" i="2"/>
  <c r="I86" i="2"/>
  <c r="I74" i="2"/>
  <c r="I62" i="2"/>
  <c r="I50" i="2"/>
  <c r="J92" i="2"/>
  <c r="J80" i="2"/>
  <c r="J68" i="2"/>
  <c r="J56" i="2"/>
  <c r="K47" i="2"/>
  <c r="L86" i="2"/>
  <c r="L74" i="2"/>
  <c r="L62" i="2"/>
  <c r="L50" i="2"/>
  <c r="M89" i="2"/>
  <c r="M77" i="2"/>
  <c r="M65" i="2"/>
  <c r="M53" i="2"/>
  <c r="N92" i="2"/>
  <c r="N80" i="2"/>
  <c r="N68" i="2"/>
  <c r="N56" i="2"/>
  <c r="O47" i="2"/>
  <c r="L18" i="4"/>
  <c r="E47" i="2"/>
  <c r="E86" i="2"/>
  <c r="E74" i="2"/>
  <c r="E62" i="2"/>
  <c r="E50" i="2"/>
  <c r="F86" i="2"/>
  <c r="F74" i="2"/>
  <c r="F62" i="2"/>
  <c r="F50" i="2"/>
  <c r="G89" i="2"/>
  <c r="G77" i="2"/>
  <c r="G65" i="2"/>
  <c r="G53" i="2"/>
  <c r="H92" i="2"/>
  <c r="H80" i="2"/>
  <c r="H68" i="2"/>
  <c r="H56" i="2"/>
  <c r="I95" i="2"/>
  <c r="I83" i="2"/>
  <c r="I71" i="2"/>
  <c r="I59" i="2"/>
  <c r="I47" i="2"/>
  <c r="J89" i="2"/>
  <c r="J77" i="2"/>
  <c r="J65" i="2"/>
  <c r="J53" i="2"/>
  <c r="K92" i="2"/>
  <c r="K80" i="2"/>
  <c r="K68" i="2"/>
  <c r="K56" i="2"/>
  <c r="J12" i="4"/>
  <c r="G18" i="4"/>
  <c r="K21" i="4"/>
  <c r="M15" i="4"/>
  <c r="E15" i="4"/>
  <c r="H15" i="4"/>
  <c r="G21" i="4"/>
  <c r="I15" i="4"/>
  <c r="L15" i="4"/>
  <c r="N12" i="4"/>
  <c r="H18" i="4"/>
  <c r="K18" i="4"/>
  <c r="O21" i="4"/>
  <c r="K12" i="4"/>
  <c r="F21" i="4"/>
  <c r="N21" i="4"/>
  <c r="H12" i="4"/>
  <c r="L12" i="4"/>
  <c r="E21" i="4"/>
  <c r="F18" i="4"/>
  <c r="G15" i="4"/>
  <c r="I21" i="4"/>
  <c r="J18" i="4"/>
  <c r="K15" i="4"/>
  <c r="M21" i="4"/>
  <c r="N18" i="4"/>
  <c r="O15" i="4"/>
  <c r="G12" i="4"/>
  <c r="O12" i="4"/>
  <c r="J21" i="4"/>
  <c r="O18" i="4"/>
  <c r="E12" i="4"/>
  <c r="I12" i="4"/>
  <c r="E18" i="4"/>
  <c r="F15" i="4"/>
  <c r="H21" i="4"/>
  <c r="I18" i="4"/>
  <c r="J15" i="4"/>
  <c r="F44" i="2"/>
  <c r="G44" i="2"/>
  <c r="H44" i="2"/>
  <c r="I44" i="2"/>
  <c r="J44" i="2"/>
  <c r="K44" i="2"/>
  <c r="L44" i="2"/>
  <c r="M44" i="2"/>
  <c r="N44" i="2"/>
  <c r="O44" i="2"/>
  <c r="E44" i="2"/>
  <c r="D40" i="2"/>
  <c r="L41" i="2" s="1"/>
  <c r="D25" i="2"/>
  <c r="D28" i="2"/>
  <c r="M29" i="2" s="1"/>
  <c r="D31" i="2"/>
  <c r="N32" i="2" s="1"/>
  <c r="D34" i="2"/>
  <c r="O35" i="2" s="1"/>
  <c r="D37" i="2"/>
  <c r="J38" i="2" s="1"/>
  <c r="D22" i="2"/>
  <c r="O23" i="2" s="1"/>
  <c r="D19" i="2"/>
  <c r="O20" i="2" s="1"/>
  <c r="F14" i="2"/>
  <c r="G14" i="2"/>
  <c r="H14" i="2"/>
  <c r="I14" i="2"/>
  <c r="J14" i="2"/>
  <c r="K14" i="2"/>
  <c r="L14" i="2"/>
  <c r="M14" i="2"/>
  <c r="N14" i="2"/>
  <c r="O14" i="2"/>
  <c r="E14" i="2"/>
  <c r="H35" i="2" l="1"/>
  <c r="L26" i="2"/>
  <c r="E26" i="2"/>
  <c r="F26" i="2"/>
  <c r="I23" i="2"/>
  <c r="F29" i="2"/>
  <c r="K41" i="2"/>
  <c r="G29" i="2"/>
  <c r="K29" i="2"/>
  <c r="E41" i="2"/>
  <c r="L29" i="2"/>
  <c r="F41" i="2"/>
  <c r="E23" i="2"/>
  <c r="H23" i="2"/>
  <c r="L23" i="2"/>
  <c r="J41" i="2"/>
  <c r="F23" i="2"/>
  <c r="H32" i="2"/>
  <c r="J29" i="2"/>
  <c r="L35" i="2"/>
  <c r="M23" i="2"/>
  <c r="O29" i="2"/>
  <c r="G41" i="2"/>
  <c r="N41" i="2"/>
  <c r="O32" i="2"/>
  <c r="G32" i="2"/>
  <c r="H29" i="2"/>
  <c r="J23" i="2"/>
  <c r="L32" i="2"/>
  <c r="N29" i="2"/>
  <c r="I41" i="2"/>
  <c r="O41" i="2"/>
  <c r="K32" i="2"/>
  <c r="N23" i="2"/>
  <c r="M41" i="2"/>
  <c r="I26" i="2"/>
  <c r="M26" i="2"/>
  <c r="E38" i="2"/>
  <c r="O38" i="2"/>
  <c r="I38" i="2"/>
  <c r="E35" i="2"/>
  <c r="I35" i="2"/>
  <c r="J26" i="2"/>
  <c r="M35" i="2"/>
  <c r="N26" i="2"/>
  <c r="F38" i="2"/>
  <c r="L38" i="2"/>
  <c r="H38" i="2"/>
  <c r="E32" i="2"/>
  <c r="F35" i="2"/>
  <c r="G26" i="2"/>
  <c r="I32" i="2"/>
  <c r="J35" i="2"/>
  <c r="K26" i="2"/>
  <c r="M32" i="2"/>
  <c r="N35" i="2"/>
  <c r="O26" i="2"/>
  <c r="M38" i="2"/>
  <c r="K38" i="2"/>
  <c r="G38" i="2"/>
  <c r="E29" i="2"/>
  <c r="F32" i="2"/>
  <c r="G35" i="2"/>
  <c r="G23" i="2"/>
  <c r="H26" i="2"/>
  <c r="I29" i="2"/>
  <c r="J32" i="2"/>
  <c r="K35" i="2"/>
  <c r="K23" i="2"/>
  <c r="N38" i="2"/>
  <c r="H41" i="2"/>
  <c r="I20" i="2"/>
  <c r="F20" i="2"/>
  <c r="J20" i="2"/>
  <c r="N20" i="2"/>
  <c r="H20" i="2"/>
  <c r="L20" i="2"/>
  <c r="E20" i="2"/>
  <c r="M20" i="2"/>
  <c r="G20" i="2"/>
  <c r="K20" i="2"/>
  <c r="O11" i="2"/>
  <c r="N11" i="2"/>
  <c r="M11" i="2"/>
  <c r="L11" i="2"/>
  <c r="K11" i="2"/>
  <c r="J11" i="2"/>
  <c r="I11" i="2"/>
  <c r="H11" i="2"/>
  <c r="G11" i="2"/>
  <c r="F11" i="2"/>
  <c r="E11" i="2"/>
  <c r="L8" i="2"/>
  <c r="D97" i="2"/>
  <c r="D16" i="2" l="1"/>
  <c r="D13" i="2"/>
  <c r="O8" i="2"/>
  <c r="N8" i="2"/>
  <c r="M8" i="2"/>
  <c r="D10" i="2"/>
  <c r="O17" i="2" l="1"/>
  <c r="K17" i="2"/>
  <c r="G17" i="2"/>
  <c r="I17" i="2"/>
  <c r="H17" i="2"/>
  <c r="N17" i="2"/>
  <c r="J17" i="2"/>
  <c r="F17" i="2"/>
  <c r="M17" i="2"/>
  <c r="E17" i="2"/>
  <c r="L17" i="2"/>
</calcChain>
</file>

<file path=xl/sharedStrings.xml><?xml version="1.0" encoding="utf-8"?>
<sst xmlns="http://schemas.openxmlformats.org/spreadsheetml/2006/main" count="166" uniqueCount="18">
  <si>
    <t>8 mois</t>
  </si>
  <si>
    <t>9 mois</t>
  </si>
  <si>
    <t>1 mois</t>
  </si>
  <si>
    <t>3 mois</t>
  </si>
  <si>
    <t>4 mois</t>
  </si>
  <si>
    <t>5 mois</t>
  </si>
  <si>
    <t>6 mois</t>
  </si>
  <si>
    <t>7 mois</t>
  </si>
  <si>
    <t>10 mois</t>
  </si>
  <si>
    <t>11 mois</t>
  </si>
  <si>
    <t>2 mois</t>
  </si>
  <si>
    <t>an</t>
  </si>
  <si>
    <t>ans</t>
  </si>
  <si>
    <t>applicables aux salariés des départements suivants : Yvelines, Essonne, Hauts de Seine, Saine Saint Denis, Val de Marne, Val d'Oise et la Ville de Paris</t>
  </si>
  <si>
    <t>Ancienneté</t>
  </si>
  <si>
    <t>en année pleine / en mois</t>
  </si>
  <si>
    <t>il doit toujours être confronté à votre propre calcul et le résultat doit être comparé à l'indemnité légale</t>
  </si>
  <si>
    <t>Attention, ce tableau n'est qu'une aide, un moyen de lecture rapide de l'avenant du 2 juillet 2020 relatif aux indemnités de rupture,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</si>
</sst>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11"/>
      <color theme="0"/>
      <name val="Montserrat"/>
    </font>
    <font>
      <sz val="11"/>
      <name val="Montserrat"/>
    </font>
    <font>
      <sz val="11"/>
      <color rgb="FFFF0000"/>
      <name val="Montserrat"/>
    </font>
    <font>
      <b/>
      <sz val="12"/>
      <color theme="0"/>
      <name val="Montserrat"/>
    </font>
    <font>
      <b/>
      <sz val="11"/>
      <color theme="1"/>
      <name val="Montserrat"/>
    </font>
    <font>
      <b/>
      <sz val="14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hidden="1"/>
    </xf>
    <xf numFmtId="164" fontId="2" fillId="4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164" fontId="3" fillId="3" borderId="1" xfId="0" applyNumberFormat="1" applyFont="1" applyFill="1" applyBorder="1" applyAlignment="1" applyProtection="1">
      <alignment horizontal="center" vertical="center"/>
      <protection hidden="1"/>
    </xf>
    <xf numFmtId="164" fontId="1" fillId="3" borderId="1" xfId="0" applyNumberFormat="1" applyFont="1" applyFill="1" applyBorder="1" applyAlignment="1" applyProtection="1">
      <alignment horizontal="center" vertical="center"/>
      <protection hidden="1"/>
    </xf>
    <xf numFmtId="164" fontId="4" fillId="7" borderId="1" xfId="0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1" fillId="7" borderId="0" xfId="0" applyNumberFormat="1" applyFont="1" applyFill="1" applyAlignment="1" applyProtection="1">
      <alignment horizontal="center" vertical="center"/>
      <protection hidden="1"/>
    </xf>
    <xf numFmtId="164" fontId="2" fillId="7" borderId="0" xfId="0" applyNumberFormat="1" applyFont="1" applyFill="1" applyAlignment="1" applyProtection="1">
      <alignment horizontal="center" vertical="center"/>
      <protection hidden="1"/>
    </xf>
    <xf numFmtId="0" fontId="1" fillId="6" borderId="0" xfId="0" applyFont="1" applyFill="1"/>
    <xf numFmtId="164" fontId="3" fillId="0" borderId="1" xfId="0" applyNumberFormat="1" applyFont="1" applyBorder="1" applyAlignment="1" applyProtection="1">
      <alignment horizontal="center" vertical="center"/>
      <protection hidden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164" fontId="1" fillId="7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/>
    <xf numFmtId="1" fontId="2" fillId="4" borderId="1" xfId="0" applyNumberFormat="1" applyFont="1" applyFill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" fontId="1" fillId="3" borderId="1" xfId="0" applyNumberFormat="1" applyFont="1" applyFill="1" applyBorder="1" applyAlignment="1" applyProtection="1">
      <alignment horizontal="center" vertical="center"/>
      <protection hidden="1"/>
    </xf>
    <xf numFmtId="1" fontId="2" fillId="3" borderId="1" xfId="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165" fontId="3" fillId="5" borderId="1" xfId="0" applyNumberFormat="1" applyFont="1" applyFill="1" applyBorder="1" applyAlignment="1" applyProtection="1">
      <alignment horizontal="center" vertical="center"/>
      <protection hidden="1"/>
    </xf>
    <xf numFmtId="166" fontId="1" fillId="0" borderId="0" xfId="0" applyNumberFormat="1" applyFont="1"/>
    <xf numFmtId="0" fontId="7" fillId="0" borderId="0" xfId="0" applyFont="1"/>
    <xf numFmtId="164" fontId="5" fillId="2" borderId="2" xfId="0" applyNumberFormat="1" applyFont="1" applyFill="1" applyBorder="1" applyAlignment="1" applyProtection="1">
      <alignment horizontal="center" vertical="center"/>
      <protection hidden="1"/>
    </xf>
    <xf numFmtId="164" fontId="5" fillId="2" borderId="3" xfId="0" applyNumberFormat="1" applyFont="1" applyFill="1" applyBorder="1" applyAlignment="1" applyProtection="1">
      <alignment horizontal="center" vertical="center"/>
      <protection hidden="1"/>
    </xf>
    <xf numFmtId="164" fontId="5" fillId="4" borderId="2" xfId="0" applyNumberFormat="1" applyFont="1" applyFill="1" applyBorder="1" applyAlignment="1" applyProtection="1">
      <alignment horizontal="center" vertical="center"/>
      <protection hidden="1"/>
    </xf>
    <xf numFmtId="164" fontId="5" fillId="4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545816</xdr:colOff>
      <xdr:row>4</xdr:row>
      <xdr:rowOff>252119</xdr:rowOff>
    </xdr:from>
    <xdr:to>
      <xdr:col>3</xdr:col>
      <xdr:colOff>934581</xdr:colOff>
      <xdr:row>6</xdr:row>
      <xdr:rowOff>38710</xdr:rowOff>
    </xdr:to>
    <xdr:sp macro="" textlink="">
      <xdr:nvSpPr>
        <xdr:cNvPr id="3" name="Flèche : virage 2">
          <a:extLst>
            <a:ext uri="{FF2B5EF4-FFF2-40B4-BE49-F238E27FC236}">
              <a16:creationId xmlns:a16="http://schemas.microsoft.com/office/drawing/2014/main" id="{5D61EFC9-00F5-4C21-A373-E59B6A72AC1F}"/>
            </a:ext>
          </a:extLst>
        </xdr:cNvPr>
        <xdr:cNvSpPr/>
      </xdr:nvSpPr>
      <xdr:spPr>
        <a:xfrm rot="10624565" flipH="1">
          <a:off x="2469866" y="1080794"/>
          <a:ext cx="388765" cy="339041"/>
        </a:xfrm>
        <a:prstGeom prst="bentArrow">
          <a:avLst>
            <a:gd name="adj1" fmla="val 25000"/>
            <a:gd name="adj2" fmla="val 26010"/>
            <a:gd name="adj3" fmla="val 50000"/>
            <a:gd name="adj4" fmla="val 380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561975</xdr:colOff>
      <xdr:row>5</xdr:row>
      <xdr:rowOff>19051</xdr:rowOff>
    </xdr:from>
    <xdr:to>
      <xdr:col>2</xdr:col>
      <xdr:colOff>190500</xdr:colOff>
      <xdr:row>7</xdr:row>
      <xdr:rowOff>180976</xdr:rowOff>
    </xdr:to>
    <xdr:sp macro="" textlink="">
      <xdr:nvSpPr>
        <xdr:cNvPr id="4" name="Flèche : bas 3">
          <a:extLst>
            <a:ext uri="{FF2B5EF4-FFF2-40B4-BE49-F238E27FC236}">
              <a16:creationId xmlns:a16="http://schemas.microsoft.com/office/drawing/2014/main" id="{CC185A82-6592-4C1D-B32A-023FB72CB11E}"/>
            </a:ext>
          </a:extLst>
        </xdr:cNvPr>
        <xdr:cNvSpPr/>
      </xdr:nvSpPr>
      <xdr:spPr>
        <a:xfrm>
          <a:off x="1323975" y="1123951"/>
          <a:ext cx="209550" cy="533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600074</xdr:colOff>
      <xdr:row>4</xdr:row>
      <xdr:rowOff>190499</xdr:rowOff>
    </xdr:from>
    <xdr:to>
      <xdr:col>18</xdr:col>
      <xdr:colOff>95249</xdr:colOff>
      <xdr:row>7</xdr:row>
      <xdr:rowOff>190500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95B7F59A-275E-4789-9B55-0F526AFCCC06}"/>
            </a:ext>
          </a:extLst>
        </xdr:cNvPr>
        <xdr:cNvSpPr/>
      </xdr:nvSpPr>
      <xdr:spPr>
        <a:xfrm>
          <a:off x="11953874" y="1019174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11 mois d'ancienneté</a:t>
          </a:r>
        </a:p>
      </xdr:txBody>
    </xdr:sp>
    <xdr:clientData/>
  </xdr:twoCellAnchor>
  <xdr:twoCellAnchor>
    <xdr:from>
      <xdr:col>16</xdr:col>
      <xdr:colOff>161925</xdr:colOff>
      <xdr:row>10</xdr:row>
      <xdr:rowOff>76200</xdr:rowOff>
    </xdr:from>
    <xdr:to>
      <xdr:col>18</xdr:col>
      <xdr:colOff>419100</xdr:colOff>
      <xdr:row>13</xdr:row>
      <xdr:rowOff>76201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A187C2C6-69A9-4785-BC39-4C211CA1165F}"/>
            </a:ext>
          </a:extLst>
        </xdr:cNvPr>
        <xdr:cNvSpPr/>
      </xdr:nvSpPr>
      <xdr:spPr>
        <a:xfrm>
          <a:off x="12277725" y="2200275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2 ans d'ancienneté</a:t>
          </a:r>
        </a:p>
      </xdr:txBody>
    </xdr:sp>
    <xdr:clientData/>
  </xdr:twoCellAnchor>
  <xdr:twoCellAnchor>
    <xdr:from>
      <xdr:col>15</xdr:col>
      <xdr:colOff>447675</xdr:colOff>
      <xdr:row>16</xdr:row>
      <xdr:rowOff>171450</xdr:rowOff>
    </xdr:from>
    <xdr:to>
      <xdr:col>18</xdr:col>
      <xdr:colOff>285750</xdr:colOff>
      <xdr:row>19</xdr:row>
      <xdr:rowOff>247650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3364F066-077B-45D5-9DD5-30D8B27F60AD}"/>
            </a:ext>
          </a:extLst>
        </xdr:cNvPr>
        <xdr:cNvSpPr/>
      </xdr:nvSpPr>
      <xdr:spPr>
        <a:xfrm>
          <a:off x="11801475" y="3590925"/>
          <a:ext cx="2124075" cy="7239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3 ans et 4 mois d'ancienneté</a:t>
          </a:r>
        </a:p>
      </xdr:txBody>
    </xdr:sp>
    <xdr:clientData/>
  </xdr:twoCellAnchor>
  <xdr:twoCellAnchor>
    <xdr:from>
      <xdr:col>14</xdr:col>
      <xdr:colOff>400050</xdr:colOff>
      <xdr:row>5</xdr:row>
      <xdr:rowOff>238124</xdr:rowOff>
    </xdr:from>
    <xdr:to>
      <xdr:col>15</xdr:col>
      <xdr:colOff>600074</xdr:colOff>
      <xdr:row>6</xdr:row>
      <xdr:rowOff>85724</xdr:rowOff>
    </xdr:to>
    <xdr:cxnSp macro="">
      <xdr:nvCxnSpPr>
        <xdr:cNvPr id="8" name="Connecteur : en arc 7">
          <a:extLst>
            <a:ext uri="{FF2B5EF4-FFF2-40B4-BE49-F238E27FC236}">
              <a16:creationId xmlns:a16="http://schemas.microsoft.com/office/drawing/2014/main" id="{49CD5CF0-D288-4A04-A2BC-1F3CA6AB2DB1}"/>
            </a:ext>
          </a:extLst>
        </xdr:cNvPr>
        <xdr:cNvCxnSpPr>
          <a:cxnSpLocks/>
          <a:stCxn id="5" idx="2"/>
        </xdr:cNvCxnSpPr>
      </xdr:nvCxnSpPr>
      <xdr:spPr>
        <a:xfrm rot="10800000" flipV="1">
          <a:off x="10991850" y="1343024"/>
          <a:ext cx="962024" cy="12382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19050</xdr:rowOff>
    </xdr:from>
    <xdr:to>
      <xdr:col>16</xdr:col>
      <xdr:colOff>152400</xdr:colOff>
      <xdr:row>12</xdr:row>
      <xdr:rowOff>171449</xdr:rowOff>
    </xdr:to>
    <xdr:cxnSp macro="">
      <xdr:nvCxnSpPr>
        <xdr:cNvPr id="10" name="Connecteur : en arc 9">
          <a:extLst>
            <a:ext uri="{FF2B5EF4-FFF2-40B4-BE49-F238E27FC236}">
              <a16:creationId xmlns:a16="http://schemas.microsoft.com/office/drawing/2014/main" id="{63C36B10-398B-4832-9B24-8DB91EDA6D9E}"/>
            </a:ext>
          </a:extLst>
        </xdr:cNvPr>
        <xdr:cNvCxnSpPr>
          <a:cxnSpLocks/>
        </xdr:cNvCxnSpPr>
      </xdr:nvCxnSpPr>
      <xdr:spPr>
        <a:xfrm rot="10800000" flipV="1">
          <a:off x="2971800" y="2514600"/>
          <a:ext cx="9296400" cy="152399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361950</xdr:colOff>
      <xdr:row>17</xdr:row>
      <xdr:rowOff>28575</xdr:rowOff>
    </xdr:from>
    <xdr:to>
      <xdr:col>15</xdr:col>
      <xdr:colOff>438150</xdr:colOff>
      <xdr:row>18</xdr:row>
      <xdr:rowOff>171450</xdr:rowOff>
    </xdr:to>
    <xdr:cxnSp macro="">
      <xdr:nvCxnSpPr>
        <xdr:cNvPr id="11" name="Connecteur : en arc 10">
          <a:extLst>
            <a:ext uri="{FF2B5EF4-FFF2-40B4-BE49-F238E27FC236}">
              <a16:creationId xmlns:a16="http://schemas.microsoft.com/office/drawing/2014/main" id="{B8870AEC-2BF0-49DF-9A61-7E278B4DE38D}"/>
            </a:ext>
          </a:extLst>
        </xdr:cNvPr>
        <xdr:cNvCxnSpPr>
          <a:cxnSpLocks/>
        </xdr:cNvCxnSpPr>
      </xdr:nvCxnSpPr>
      <xdr:spPr>
        <a:xfrm rot="10800000">
          <a:off x="5619750" y="3724275"/>
          <a:ext cx="6172200" cy="238125"/>
        </a:xfrm>
        <a:prstGeom prst="curvedConnector3">
          <a:avLst>
            <a:gd name="adj1" fmla="val 101543"/>
          </a:avLst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545816</xdr:colOff>
      <xdr:row>5</xdr:row>
      <xdr:rowOff>252119</xdr:rowOff>
    </xdr:from>
    <xdr:to>
      <xdr:col>3</xdr:col>
      <xdr:colOff>934581</xdr:colOff>
      <xdr:row>7</xdr:row>
      <xdr:rowOff>38710</xdr:rowOff>
    </xdr:to>
    <xdr:sp macro="" textlink="">
      <xdr:nvSpPr>
        <xdr:cNvPr id="2" name="Flèche : virage 1">
          <a:extLst>
            <a:ext uri="{FF2B5EF4-FFF2-40B4-BE49-F238E27FC236}">
              <a16:creationId xmlns:a16="http://schemas.microsoft.com/office/drawing/2014/main" id="{4E0DE143-3864-4AEC-9EA5-61FA50EE52F9}"/>
            </a:ext>
          </a:extLst>
        </xdr:cNvPr>
        <xdr:cNvSpPr/>
      </xdr:nvSpPr>
      <xdr:spPr>
        <a:xfrm rot="10624565" flipH="1">
          <a:off x="2469866" y="1080794"/>
          <a:ext cx="388765" cy="339041"/>
        </a:xfrm>
        <a:prstGeom prst="bentArrow">
          <a:avLst>
            <a:gd name="adj1" fmla="val 25000"/>
            <a:gd name="adj2" fmla="val 26010"/>
            <a:gd name="adj3" fmla="val 50000"/>
            <a:gd name="adj4" fmla="val 380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561975</xdr:colOff>
      <xdr:row>6</xdr:row>
      <xdr:rowOff>19051</xdr:rowOff>
    </xdr:from>
    <xdr:to>
      <xdr:col>2</xdr:col>
      <xdr:colOff>190500</xdr:colOff>
      <xdr:row>8</xdr:row>
      <xdr:rowOff>180976</xdr:rowOff>
    </xdr:to>
    <xdr:sp macro="" textlink="">
      <xdr:nvSpPr>
        <xdr:cNvPr id="3" name="Flèche : bas 2">
          <a:extLst>
            <a:ext uri="{FF2B5EF4-FFF2-40B4-BE49-F238E27FC236}">
              <a16:creationId xmlns:a16="http://schemas.microsoft.com/office/drawing/2014/main" id="{2616FCAF-4949-4AD2-8D34-7A4444AB3FA1}"/>
            </a:ext>
          </a:extLst>
        </xdr:cNvPr>
        <xdr:cNvSpPr/>
      </xdr:nvSpPr>
      <xdr:spPr>
        <a:xfrm>
          <a:off x="1323975" y="1123951"/>
          <a:ext cx="209550" cy="533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600074</xdr:colOff>
      <xdr:row>5</xdr:row>
      <xdr:rowOff>190499</xdr:rowOff>
    </xdr:from>
    <xdr:to>
      <xdr:col>18</xdr:col>
      <xdr:colOff>95249</xdr:colOff>
      <xdr:row>8</xdr:row>
      <xdr:rowOff>190500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A9C23B00-FAA6-4FF6-A302-02C9B19FA85C}"/>
            </a:ext>
          </a:extLst>
        </xdr:cNvPr>
        <xdr:cNvSpPr/>
      </xdr:nvSpPr>
      <xdr:spPr>
        <a:xfrm>
          <a:off x="11953874" y="1019174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11 mois d'ancienneté</a:t>
          </a:r>
        </a:p>
      </xdr:txBody>
    </xdr:sp>
    <xdr:clientData/>
  </xdr:twoCellAnchor>
  <xdr:twoCellAnchor>
    <xdr:from>
      <xdr:col>16</xdr:col>
      <xdr:colOff>161925</xdr:colOff>
      <xdr:row>11</xdr:row>
      <xdr:rowOff>76200</xdr:rowOff>
    </xdr:from>
    <xdr:to>
      <xdr:col>18</xdr:col>
      <xdr:colOff>419100</xdr:colOff>
      <xdr:row>14</xdr:row>
      <xdr:rowOff>76201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2CBFFFD9-7CEC-4F35-BC62-19A403E58989}"/>
            </a:ext>
          </a:extLst>
        </xdr:cNvPr>
        <xdr:cNvSpPr/>
      </xdr:nvSpPr>
      <xdr:spPr>
        <a:xfrm>
          <a:off x="12277725" y="2200275"/>
          <a:ext cx="1781175" cy="6477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2 ans d'ancienneté</a:t>
          </a:r>
        </a:p>
      </xdr:txBody>
    </xdr:sp>
    <xdr:clientData/>
  </xdr:twoCellAnchor>
  <xdr:twoCellAnchor>
    <xdr:from>
      <xdr:col>15</xdr:col>
      <xdr:colOff>447675</xdr:colOff>
      <xdr:row>17</xdr:row>
      <xdr:rowOff>171450</xdr:rowOff>
    </xdr:from>
    <xdr:to>
      <xdr:col>18</xdr:col>
      <xdr:colOff>285750</xdr:colOff>
      <xdr:row>20</xdr:row>
      <xdr:rowOff>247650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8CF08EF0-1BB3-4342-8DAA-F0DD92D47DC8}"/>
            </a:ext>
          </a:extLst>
        </xdr:cNvPr>
        <xdr:cNvSpPr/>
      </xdr:nvSpPr>
      <xdr:spPr>
        <a:xfrm>
          <a:off x="11801475" y="3590925"/>
          <a:ext cx="2124075" cy="7239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3 ans et 4 mois d'ancienneté</a:t>
          </a:r>
        </a:p>
      </xdr:txBody>
    </xdr:sp>
    <xdr:clientData/>
  </xdr:twoCellAnchor>
  <xdr:twoCellAnchor>
    <xdr:from>
      <xdr:col>14</xdr:col>
      <xdr:colOff>400050</xdr:colOff>
      <xdr:row>6</xdr:row>
      <xdr:rowOff>238124</xdr:rowOff>
    </xdr:from>
    <xdr:to>
      <xdr:col>15</xdr:col>
      <xdr:colOff>600074</xdr:colOff>
      <xdr:row>7</xdr:row>
      <xdr:rowOff>85724</xdr:rowOff>
    </xdr:to>
    <xdr:cxnSp macro="">
      <xdr:nvCxnSpPr>
        <xdr:cNvPr id="7" name="Connecteur : en arc 6">
          <a:extLst>
            <a:ext uri="{FF2B5EF4-FFF2-40B4-BE49-F238E27FC236}">
              <a16:creationId xmlns:a16="http://schemas.microsoft.com/office/drawing/2014/main" id="{AAE73822-CDDA-474A-A127-1A9E9F2AAAE4}"/>
            </a:ext>
          </a:extLst>
        </xdr:cNvPr>
        <xdr:cNvCxnSpPr>
          <a:cxnSpLocks/>
          <a:stCxn id="4" idx="2"/>
        </xdr:cNvCxnSpPr>
      </xdr:nvCxnSpPr>
      <xdr:spPr>
        <a:xfrm rot="10800000" flipV="1">
          <a:off x="10991850" y="1343024"/>
          <a:ext cx="962024" cy="12382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28575</xdr:rowOff>
    </xdr:from>
    <xdr:to>
      <xdr:col>16</xdr:col>
      <xdr:colOff>161925</xdr:colOff>
      <xdr:row>13</xdr:row>
      <xdr:rowOff>180974</xdr:rowOff>
    </xdr:to>
    <xdr:cxnSp macro="">
      <xdr:nvCxnSpPr>
        <xdr:cNvPr id="8" name="Connecteur : en arc 7">
          <a:extLst>
            <a:ext uri="{FF2B5EF4-FFF2-40B4-BE49-F238E27FC236}">
              <a16:creationId xmlns:a16="http://schemas.microsoft.com/office/drawing/2014/main" id="{5ACB5313-353A-48D7-AF01-D6CEC990FE76}"/>
            </a:ext>
          </a:extLst>
        </xdr:cNvPr>
        <xdr:cNvCxnSpPr>
          <a:cxnSpLocks/>
        </xdr:cNvCxnSpPr>
      </xdr:nvCxnSpPr>
      <xdr:spPr>
        <a:xfrm rot="10800000" flipV="1">
          <a:off x="2981325" y="2476500"/>
          <a:ext cx="9296400" cy="152399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18</xdr:row>
      <xdr:rowOff>28575</xdr:rowOff>
    </xdr:from>
    <xdr:to>
      <xdr:col>15</xdr:col>
      <xdr:colOff>428625</xdr:colOff>
      <xdr:row>19</xdr:row>
      <xdr:rowOff>171450</xdr:rowOff>
    </xdr:to>
    <xdr:cxnSp macro="">
      <xdr:nvCxnSpPr>
        <xdr:cNvPr id="10" name="Connecteur : en arc 9">
          <a:extLst>
            <a:ext uri="{FF2B5EF4-FFF2-40B4-BE49-F238E27FC236}">
              <a16:creationId xmlns:a16="http://schemas.microsoft.com/office/drawing/2014/main" id="{7F8A0F5C-BE24-49B6-BB89-6DC569007633}"/>
            </a:ext>
          </a:extLst>
        </xdr:cNvPr>
        <xdr:cNvCxnSpPr>
          <a:cxnSpLocks/>
        </xdr:cNvCxnSpPr>
      </xdr:nvCxnSpPr>
      <xdr:spPr>
        <a:xfrm rot="10800000">
          <a:off x="5610225" y="3676650"/>
          <a:ext cx="6172200" cy="238125"/>
        </a:xfrm>
        <a:prstGeom prst="curvedConnector3">
          <a:avLst>
            <a:gd name="adj1" fmla="val 101543"/>
          </a:avLst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545816</xdr:colOff>
      <xdr:row>4</xdr:row>
      <xdr:rowOff>252119</xdr:rowOff>
    </xdr:from>
    <xdr:to>
      <xdr:col>3</xdr:col>
      <xdr:colOff>934581</xdr:colOff>
      <xdr:row>6</xdr:row>
      <xdr:rowOff>38710</xdr:rowOff>
    </xdr:to>
    <xdr:sp macro="" textlink="">
      <xdr:nvSpPr>
        <xdr:cNvPr id="16" name="Flèche : virage 15">
          <a:extLst>
            <a:ext uri="{FF2B5EF4-FFF2-40B4-BE49-F238E27FC236}">
              <a16:creationId xmlns:a16="http://schemas.microsoft.com/office/drawing/2014/main" id="{3D9D05D7-E696-44D0-AAFE-D99E367415C9}"/>
            </a:ext>
          </a:extLst>
        </xdr:cNvPr>
        <xdr:cNvSpPr/>
      </xdr:nvSpPr>
      <xdr:spPr>
        <a:xfrm rot="10624565" flipH="1">
          <a:off x="2469866" y="1080794"/>
          <a:ext cx="388765" cy="339041"/>
        </a:xfrm>
        <a:prstGeom prst="bentArrow">
          <a:avLst>
            <a:gd name="adj1" fmla="val 25000"/>
            <a:gd name="adj2" fmla="val 26010"/>
            <a:gd name="adj3" fmla="val 50000"/>
            <a:gd name="adj4" fmla="val 380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561975</xdr:colOff>
      <xdr:row>5</xdr:row>
      <xdr:rowOff>19051</xdr:rowOff>
    </xdr:from>
    <xdr:to>
      <xdr:col>2</xdr:col>
      <xdr:colOff>190500</xdr:colOff>
      <xdr:row>7</xdr:row>
      <xdr:rowOff>180976</xdr:rowOff>
    </xdr:to>
    <xdr:sp macro="" textlink="">
      <xdr:nvSpPr>
        <xdr:cNvPr id="17" name="Flèche : bas 16">
          <a:extLst>
            <a:ext uri="{FF2B5EF4-FFF2-40B4-BE49-F238E27FC236}">
              <a16:creationId xmlns:a16="http://schemas.microsoft.com/office/drawing/2014/main" id="{9CD300F4-5182-45E6-88D4-49A327801567}"/>
            </a:ext>
          </a:extLst>
        </xdr:cNvPr>
        <xdr:cNvSpPr/>
      </xdr:nvSpPr>
      <xdr:spPr>
        <a:xfrm>
          <a:off x="1323975" y="1123951"/>
          <a:ext cx="209550" cy="533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600074</xdr:colOff>
      <xdr:row>4</xdr:row>
      <xdr:rowOff>190499</xdr:rowOff>
    </xdr:from>
    <xdr:to>
      <xdr:col>18</xdr:col>
      <xdr:colOff>590550</xdr:colOff>
      <xdr:row>9</xdr:row>
      <xdr:rowOff>95250</xdr:rowOff>
    </xdr:to>
    <xdr:sp macro="" textlink="">
      <xdr:nvSpPr>
        <xdr:cNvPr id="18" name="Ellipse 17">
          <a:extLst>
            <a:ext uri="{FF2B5EF4-FFF2-40B4-BE49-F238E27FC236}">
              <a16:creationId xmlns:a16="http://schemas.microsoft.com/office/drawing/2014/main" id="{011C027F-DCEE-419C-8390-376A90002BA9}"/>
            </a:ext>
          </a:extLst>
        </xdr:cNvPr>
        <xdr:cNvSpPr/>
      </xdr:nvSpPr>
      <xdr:spPr>
        <a:xfrm>
          <a:off x="11953874" y="876299"/>
          <a:ext cx="2276476" cy="6858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2 ans et 11 mois d'ancienneté</a:t>
          </a:r>
        </a:p>
      </xdr:txBody>
    </xdr:sp>
    <xdr:clientData/>
  </xdr:twoCellAnchor>
  <xdr:twoCellAnchor>
    <xdr:from>
      <xdr:col>16</xdr:col>
      <xdr:colOff>114300</xdr:colOff>
      <xdr:row>15</xdr:row>
      <xdr:rowOff>0</xdr:rowOff>
    </xdr:from>
    <xdr:to>
      <xdr:col>18</xdr:col>
      <xdr:colOff>638175</xdr:colOff>
      <xdr:row>18</xdr:row>
      <xdr:rowOff>85725</xdr:rowOff>
    </xdr:to>
    <xdr:sp macro="" textlink="">
      <xdr:nvSpPr>
        <xdr:cNvPr id="19" name="Ellipse 18">
          <a:extLst>
            <a:ext uri="{FF2B5EF4-FFF2-40B4-BE49-F238E27FC236}">
              <a16:creationId xmlns:a16="http://schemas.microsoft.com/office/drawing/2014/main" id="{6B6CC62E-8786-497A-9B42-4129759B1831}"/>
            </a:ext>
          </a:extLst>
        </xdr:cNvPr>
        <xdr:cNvSpPr/>
      </xdr:nvSpPr>
      <xdr:spPr>
        <a:xfrm>
          <a:off x="12230100" y="2152650"/>
          <a:ext cx="2047875" cy="6381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6 ans d'ancienneté</a:t>
          </a:r>
        </a:p>
      </xdr:txBody>
    </xdr:sp>
    <xdr:clientData/>
  </xdr:twoCellAnchor>
  <xdr:twoCellAnchor>
    <xdr:from>
      <xdr:col>15</xdr:col>
      <xdr:colOff>581025</xdr:colOff>
      <xdr:row>23</xdr:row>
      <xdr:rowOff>133350</xdr:rowOff>
    </xdr:from>
    <xdr:to>
      <xdr:col>19</xdr:col>
      <xdr:colOff>19050</xdr:colOff>
      <xdr:row>27</xdr:row>
      <xdr:rowOff>85725</xdr:rowOff>
    </xdr:to>
    <xdr:sp macro="" textlink="">
      <xdr:nvSpPr>
        <xdr:cNvPr id="20" name="Ellipse 19">
          <a:extLst>
            <a:ext uri="{FF2B5EF4-FFF2-40B4-BE49-F238E27FC236}">
              <a16:creationId xmlns:a16="http://schemas.microsoft.com/office/drawing/2014/main" id="{DC23FC07-E250-471F-BB91-D21EF7A78456}"/>
            </a:ext>
          </a:extLst>
        </xdr:cNvPr>
        <xdr:cNvSpPr/>
      </xdr:nvSpPr>
      <xdr:spPr>
        <a:xfrm>
          <a:off x="11934825" y="3714750"/>
          <a:ext cx="2486025" cy="7334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latin typeface="Montserrat" panose="00000500000000000000" pitchFamily="2" charset="0"/>
            </a:rPr>
            <a:t>Pour 8 ans et 4 mois d'ancienneté</a:t>
          </a:r>
        </a:p>
      </xdr:txBody>
    </xdr:sp>
    <xdr:clientData/>
  </xdr:twoCellAnchor>
  <xdr:twoCellAnchor>
    <xdr:from>
      <xdr:col>14</xdr:col>
      <xdr:colOff>438158</xdr:colOff>
      <xdr:row>7</xdr:row>
      <xdr:rowOff>223417</xdr:rowOff>
    </xdr:from>
    <xdr:to>
      <xdr:col>16</xdr:col>
      <xdr:colOff>171457</xdr:colOff>
      <xdr:row>11</xdr:row>
      <xdr:rowOff>76200</xdr:rowOff>
    </xdr:to>
    <xdr:cxnSp macro="">
      <xdr:nvCxnSpPr>
        <xdr:cNvPr id="21" name="Connecteur : en arc 20">
          <a:extLst>
            <a:ext uri="{FF2B5EF4-FFF2-40B4-BE49-F238E27FC236}">
              <a16:creationId xmlns:a16="http://schemas.microsoft.com/office/drawing/2014/main" id="{91C06DC6-3BFC-4163-AE70-2BFD329E91B7}"/>
            </a:ext>
          </a:extLst>
        </xdr:cNvPr>
        <xdr:cNvCxnSpPr>
          <a:cxnSpLocks/>
          <a:stCxn id="18" idx="3"/>
        </xdr:cNvCxnSpPr>
      </xdr:nvCxnSpPr>
      <xdr:spPr>
        <a:xfrm rot="5400000">
          <a:off x="11503616" y="988009"/>
          <a:ext cx="309983" cy="1257299"/>
        </a:xfrm>
        <a:prstGeom prst="curvedConnector2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28576</xdr:colOff>
      <xdr:row>16</xdr:row>
      <xdr:rowOff>90488</xdr:rowOff>
    </xdr:from>
    <xdr:to>
      <xdr:col>16</xdr:col>
      <xdr:colOff>114301</xdr:colOff>
      <xdr:row>17</xdr:row>
      <xdr:rowOff>133352</xdr:rowOff>
    </xdr:to>
    <xdr:cxnSp macro="">
      <xdr:nvCxnSpPr>
        <xdr:cNvPr id="25" name="Connecteur : en arc 24">
          <a:extLst>
            <a:ext uri="{FF2B5EF4-FFF2-40B4-BE49-F238E27FC236}">
              <a16:creationId xmlns:a16="http://schemas.microsoft.com/office/drawing/2014/main" id="{E2E9A7D3-C000-4287-8A82-B148FB4061AD}"/>
            </a:ext>
          </a:extLst>
        </xdr:cNvPr>
        <xdr:cNvCxnSpPr>
          <a:cxnSpLocks/>
          <a:stCxn id="19" idx="2"/>
        </xdr:cNvCxnSpPr>
      </xdr:nvCxnSpPr>
      <xdr:spPr>
        <a:xfrm rot="10800000" flipV="1">
          <a:off x="3000376" y="2471738"/>
          <a:ext cx="9229725" cy="138114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25</xdr:row>
      <xdr:rowOff>57149</xdr:rowOff>
    </xdr:from>
    <xdr:to>
      <xdr:col>15</xdr:col>
      <xdr:colOff>571500</xdr:colOff>
      <xdr:row>26</xdr:row>
      <xdr:rowOff>219074</xdr:rowOff>
    </xdr:to>
    <xdr:cxnSp macro="">
      <xdr:nvCxnSpPr>
        <xdr:cNvPr id="28" name="Connecteur : en arc 27">
          <a:extLst>
            <a:ext uri="{FF2B5EF4-FFF2-40B4-BE49-F238E27FC236}">
              <a16:creationId xmlns:a16="http://schemas.microsoft.com/office/drawing/2014/main" id="{E05B282C-C2AD-416A-BB5C-8C5CD7A00184}"/>
            </a:ext>
          </a:extLst>
        </xdr:cNvPr>
        <xdr:cNvCxnSpPr>
          <a:cxnSpLocks/>
        </xdr:cNvCxnSpPr>
      </xdr:nvCxnSpPr>
      <xdr:spPr>
        <a:xfrm rot="10800000" flipV="1">
          <a:off x="5676900" y="4095749"/>
          <a:ext cx="6248400" cy="257175"/>
        </a:xfrm>
        <a:prstGeom prst="curvedConnector3">
          <a:avLst>
            <a:gd name="adj1" fmla="val 98323"/>
          </a:avLst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BEAFE-E507-414B-96DC-8AAFBF06D498}">
  <dimension ref="B1:O107"/>
  <sheetViews>
    <sheetView showGridLines="0" tabSelected="1" zoomScaleNormal="100" workbookViewId="0">
      <selection activeCell="B1" sqref="B1"/>
    </sheetView>
  </sheetViews>
  <sheetFormatPr baseColWidth="10" defaultRowHeight="18" x14ac:dyDescent="0.35"/>
  <cols>
    <col min="1" max="1" width="11.42578125" style="1"/>
    <col min="2" max="3" width="8.7109375" style="1" customWidth="1"/>
    <col min="4" max="4" width="15.7109375" style="1" customWidth="1"/>
    <col min="5" max="16384" width="11.42578125" style="1"/>
  </cols>
  <sheetData>
    <row r="1" spans="2:15" ht="21.75" customHeight="1" x14ac:dyDescent="0.4">
      <c r="B1" s="28" t="s">
        <v>17</v>
      </c>
    </row>
    <row r="2" spans="2:15" ht="21.75" customHeight="1" x14ac:dyDescent="0.4">
      <c r="B2" s="28" t="s">
        <v>16</v>
      </c>
    </row>
    <row r="3" spans="2:15" ht="21.75" customHeight="1" x14ac:dyDescent="0.4">
      <c r="B3" s="28"/>
    </row>
    <row r="4" spans="2:15" ht="21.75" customHeight="1" x14ac:dyDescent="0.35">
      <c r="B4" s="33" t="s">
        <v>14</v>
      </c>
      <c r="C4" s="33"/>
    </row>
    <row r="5" spans="2:15" ht="21.75" customHeight="1" x14ac:dyDescent="0.35">
      <c r="B5" s="34" t="s">
        <v>15</v>
      </c>
      <c r="C5" s="35"/>
      <c r="D5" s="35"/>
    </row>
    <row r="6" spans="2:15" ht="21.75" customHeight="1" x14ac:dyDescent="0.35">
      <c r="B6" s="35"/>
      <c r="C6" s="35"/>
      <c r="D6" s="35"/>
      <c r="E6" s="2" t="s">
        <v>2</v>
      </c>
      <c r="F6" s="2" t="s">
        <v>10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2" t="s">
        <v>0</v>
      </c>
      <c r="M6" s="2" t="s">
        <v>1</v>
      </c>
      <c r="N6" s="2" t="s">
        <v>8</v>
      </c>
      <c r="O6" s="2" t="s">
        <v>9</v>
      </c>
    </row>
    <row r="7" spans="2:15" ht="8.1" customHeight="1" x14ac:dyDescent="0.35">
      <c r="B7" s="35"/>
      <c r="C7" s="35"/>
      <c r="D7" s="35"/>
      <c r="E7" s="12"/>
      <c r="F7" s="13"/>
      <c r="G7" s="12"/>
      <c r="H7" s="13"/>
      <c r="I7" s="12"/>
      <c r="J7" s="13"/>
      <c r="K7" s="12"/>
      <c r="L7" s="13"/>
      <c r="M7" s="12"/>
      <c r="N7" s="13"/>
      <c r="O7" s="12"/>
    </row>
    <row r="8" spans="2:15" ht="21.75" customHeight="1" x14ac:dyDescent="0.35">
      <c r="B8" s="35"/>
      <c r="C8" s="35"/>
      <c r="D8" s="35"/>
      <c r="E8" s="3"/>
      <c r="F8" s="3"/>
      <c r="G8" s="3"/>
      <c r="H8" s="3"/>
      <c r="I8" s="3"/>
      <c r="J8" s="3"/>
      <c r="K8" s="3"/>
      <c r="L8" s="4">
        <f>(8/12*1/4)/2</f>
        <v>8.3299999999999999E-2</v>
      </c>
      <c r="M8" s="5">
        <f>(9/12*1/4)/2</f>
        <v>9.375E-2</v>
      </c>
      <c r="N8" s="4">
        <f>(10/12*1/4)/2</f>
        <v>0.1042</v>
      </c>
      <c r="O8" s="6">
        <f>(11/12*1/4)/2</f>
        <v>0.11459999999999999</v>
      </c>
    </row>
    <row r="9" spans="2:15" ht="8.1" customHeight="1" x14ac:dyDescent="0.35">
      <c r="E9" s="12"/>
      <c r="F9" s="13"/>
      <c r="G9" s="12"/>
      <c r="H9" s="13"/>
      <c r="I9" s="12"/>
      <c r="J9" s="13"/>
      <c r="K9" s="12"/>
      <c r="L9" s="13"/>
      <c r="M9" s="12"/>
      <c r="N9" s="13"/>
      <c r="O9" s="12"/>
    </row>
    <row r="10" spans="2:15" ht="21.75" customHeight="1" x14ac:dyDescent="0.35">
      <c r="B10" s="1">
        <v>1</v>
      </c>
      <c r="C10" s="1" t="s">
        <v>11</v>
      </c>
      <c r="D10" s="29">
        <f>(B10*1/4)/2</f>
        <v>0.125</v>
      </c>
    </row>
    <row r="11" spans="2:15" ht="21.75" customHeight="1" x14ac:dyDescent="0.35">
      <c r="D11" s="30"/>
      <c r="E11" s="8">
        <f>(0.25+(1/12*1/4))/2</f>
        <v>0.13539999999999999</v>
      </c>
      <c r="F11" s="7">
        <f>(0.25+(2/12*1/4))/2</f>
        <v>0.14580000000000001</v>
      </c>
      <c r="G11" s="9">
        <f>(0.25+(3/12*1/4))/2</f>
        <v>0.15629999999999999</v>
      </c>
      <c r="H11" s="7">
        <f>(0.25+(4/12*1/4))/2</f>
        <v>0.16669999999999999</v>
      </c>
      <c r="I11" s="9">
        <f>(0.25+(5/12*1/4))/2</f>
        <v>0.17710000000000001</v>
      </c>
      <c r="J11" s="7">
        <f>(0.25+(6/12*1/4))/2</f>
        <v>0.1875</v>
      </c>
      <c r="K11" s="9">
        <f>(0.25+(7/12*1/4))/2</f>
        <v>0.19789999999999999</v>
      </c>
      <c r="L11" s="7">
        <f>(0.25+(8/12*1/4))/2</f>
        <v>0.20830000000000001</v>
      </c>
      <c r="M11" s="9">
        <f>(0.25+(9/12*1/4))/2</f>
        <v>0.21879999999999999</v>
      </c>
      <c r="N11" s="7">
        <f>(0.25+(10/12*1/4))/2</f>
        <v>0.22919999999999999</v>
      </c>
      <c r="O11" s="9">
        <f>(0.25+(11/12*1/4))/2</f>
        <v>0.23960000000000001</v>
      </c>
    </row>
    <row r="12" spans="2:15" ht="8.1" customHeight="1" x14ac:dyDescent="0.35">
      <c r="E12" s="12"/>
      <c r="F12" s="13"/>
      <c r="G12" s="12"/>
      <c r="H12" s="13"/>
      <c r="I12" s="12"/>
      <c r="J12" s="13"/>
      <c r="K12" s="12"/>
      <c r="L12" s="13"/>
      <c r="M12" s="12"/>
      <c r="N12" s="13"/>
      <c r="O12" s="12"/>
    </row>
    <row r="13" spans="2:15" ht="21.75" customHeight="1" x14ac:dyDescent="0.35">
      <c r="B13" s="1">
        <v>2</v>
      </c>
      <c r="C13" s="1" t="s">
        <v>12</v>
      </c>
      <c r="D13" s="31">
        <f>(B13*1/4)/2</f>
        <v>0.25</v>
      </c>
    </row>
    <row r="14" spans="2:15" ht="21.75" customHeight="1" x14ac:dyDescent="0.35">
      <c r="D14" s="32"/>
      <c r="E14" s="6">
        <f>(0.5+(1/12)*(1/4))/2</f>
        <v>0.26040000000000002</v>
      </c>
      <c r="F14" s="4">
        <f>(0.5+(2/12)*(1/4))/2</f>
        <v>0.27079999999999999</v>
      </c>
      <c r="G14" s="6">
        <f>(0.5+(3/12)*(1/4))/2</f>
        <v>0.28129999999999999</v>
      </c>
      <c r="H14" s="4">
        <f>(0.5+(4/12)*(1/4))/2</f>
        <v>0.29170000000000001</v>
      </c>
      <c r="I14" s="6">
        <f>(0.5+(5/12)*(1/4))/2</f>
        <v>0.30209999999999998</v>
      </c>
      <c r="J14" s="4">
        <f>(0.5+(6/12)*(1/4))/2</f>
        <v>0.3125</v>
      </c>
      <c r="K14" s="6">
        <f>(0.5+(7/12)*(1/4))/2</f>
        <v>0.32290000000000002</v>
      </c>
      <c r="L14" s="4">
        <f>(0.5+(8/12)*(1/4))/2</f>
        <v>0.33329999999999999</v>
      </c>
      <c r="M14" s="6">
        <f>(0.5+(9/12)*(1/4))/2</f>
        <v>0.34379999999999999</v>
      </c>
      <c r="N14" s="4">
        <f>(0.5+(10/12)*(1/4))/2</f>
        <v>0.35420000000000001</v>
      </c>
      <c r="O14" s="6">
        <f>(0.5+(11/12)*(1/4))/2</f>
        <v>0.36459999999999998</v>
      </c>
    </row>
    <row r="15" spans="2:15" ht="8.1" customHeight="1" x14ac:dyDescent="0.35">
      <c r="E15" s="12"/>
      <c r="F15" s="13"/>
      <c r="G15" s="12"/>
      <c r="H15" s="13"/>
      <c r="I15" s="12"/>
      <c r="J15" s="13"/>
      <c r="K15" s="12"/>
      <c r="L15" s="13"/>
      <c r="M15" s="12"/>
      <c r="N15" s="13"/>
      <c r="O15" s="12"/>
    </row>
    <row r="16" spans="2:15" ht="21.75" customHeight="1" x14ac:dyDescent="0.35">
      <c r="B16" s="1">
        <v>3</v>
      </c>
      <c r="C16" s="1" t="s">
        <v>12</v>
      </c>
      <c r="D16" s="29">
        <f>(B16*1/4)/2</f>
        <v>0.375</v>
      </c>
    </row>
    <row r="17" spans="2:15" ht="21.75" customHeight="1" x14ac:dyDescent="0.35">
      <c r="D17" s="30"/>
      <c r="E17" s="8">
        <f>D16+((1/12*1/4)/2)</f>
        <v>0.38540000000000002</v>
      </c>
      <c r="F17" s="7">
        <f>D16+((2/12*1/4)/2)</f>
        <v>0.39579999999999999</v>
      </c>
      <c r="G17" s="9">
        <f>D16+((3/12*1/4)/2)</f>
        <v>0.40629999999999999</v>
      </c>
      <c r="H17" s="7">
        <f>D16+((4/12*1/4)/2)</f>
        <v>0.41670000000000001</v>
      </c>
      <c r="I17" s="9">
        <f>D16+((5/12*1/4)/2)</f>
        <v>0.42709999999999998</v>
      </c>
      <c r="J17" s="7">
        <f>D16+((6/12*1/4)/2)</f>
        <v>0.4375</v>
      </c>
      <c r="K17" s="9">
        <f>D16+((7/12*1/4)/2)</f>
        <v>0.44790000000000002</v>
      </c>
      <c r="L17" s="7">
        <f>D16+((8/12*1/4)/2)</f>
        <v>0.45829999999999999</v>
      </c>
      <c r="M17" s="9">
        <f>D16+((9/12*1/4)/2)</f>
        <v>0.46879999999999999</v>
      </c>
      <c r="N17" s="7">
        <f>D16+((10/12*1/4)/2)</f>
        <v>0.47920000000000001</v>
      </c>
      <c r="O17" s="9">
        <f>D16+((11/12*1/4)/2)</f>
        <v>0.48959999999999998</v>
      </c>
    </row>
    <row r="18" spans="2:15" ht="8.1" customHeight="1" x14ac:dyDescent="0.35">
      <c r="E18" s="12"/>
      <c r="F18" s="13"/>
      <c r="G18" s="12"/>
      <c r="H18" s="13"/>
      <c r="I18" s="12"/>
      <c r="J18" s="13"/>
      <c r="K18" s="12"/>
      <c r="L18" s="13"/>
      <c r="M18" s="12"/>
      <c r="N18" s="13"/>
      <c r="O18" s="12"/>
    </row>
    <row r="19" spans="2:15" ht="21.75" customHeight="1" x14ac:dyDescent="0.35">
      <c r="B19" s="1">
        <v>4</v>
      </c>
      <c r="C19" s="1" t="s">
        <v>12</v>
      </c>
      <c r="D19" s="31">
        <f>(B19*1/4)/2</f>
        <v>0.5</v>
      </c>
    </row>
    <row r="20" spans="2:15" ht="21.75" customHeight="1" x14ac:dyDescent="0.35">
      <c r="D20" s="32"/>
      <c r="E20" s="6">
        <f>D19+((1/12*1/4)/2)</f>
        <v>0.51039999999999996</v>
      </c>
      <c r="F20" s="4">
        <f>D19+((2/12*1/4)/2)</f>
        <v>0.52080000000000004</v>
      </c>
      <c r="G20" s="6">
        <f>D19+((3/12*1/4)/2)</f>
        <v>0.53129999999999999</v>
      </c>
      <c r="H20" s="4">
        <f>D19+((4/12*1/4)/2)</f>
        <v>0.54169999999999996</v>
      </c>
      <c r="I20" s="6">
        <f>D19+((5/12*1/4)/2)</f>
        <v>0.55210000000000004</v>
      </c>
      <c r="J20" s="4">
        <f>D19+((6/12*1/4)/2)</f>
        <v>0.5625</v>
      </c>
      <c r="K20" s="6">
        <f>D19+((7/12*1/4)/2)</f>
        <v>0.57289999999999996</v>
      </c>
      <c r="L20" s="4">
        <f>D19+((8/12*1/4)/2)</f>
        <v>0.58330000000000004</v>
      </c>
      <c r="M20" s="6">
        <f>D19+((9/12*1/4)/2)</f>
        <v>0.59379999999999999</v>
      </c>
      <c r="N20" s="4">
        <f>D19+((10/12*1/4)/2)</f>
        <v>0.60419999999999996</v>
      </c>
      <c r="O20" s="6">
        <f>D19+((11/12*1/4)/2)</f>
        <v>0.61460000000000004</v>
      </c>
    </row>
    <row r="21" spans="2:15" ht="8.1" customHeight="1" x14ac:dyDescent="0.35">
      <c r="E21" s="12"/>
      <c r="F21" s="13"/>
      <c r="G21" s="12"/>
      <c r="H21" s="13"/>
      <c r="I21" s="12"/>
      <c r="J21" s="13"/>
      <c r="K21" s="12"/>
      <c r="L21" s="13"/>
      <c r="M21" s="12"/>
      <c r="N21" s="13"/>
      <c r="O21" s="12"/>
    </row>
    <row r="22" spans="2:15" ht="21.75" customHeight="1" x14ac:dyDescent="0.35">
      <c r="B22" s="1">
        <v>5</v>
      </c>
      <c r="C22" s="1" t="s">
        <v>12</v>
      </c>
      <c r="D22" s="29">
        <f>(B22*1/4)/2</f>
        <v>0.625</v>
      </c>
    </row>
    <row r="23" spans="2:15" ht="21.75" customHeight="1" x14ac:dyDescent="0.35">
      <c r="D23" s="30"/>
      <c r="E23" s="8">
        <f>D22+((1/12*1/4)/2)</f>
        <v>0.63539999999999996</v>
      </c>
      <c r="F23" s="7">
        <f>D22+((2/12*1/4)/2)</f>
        <v>0.64580000000000004</v>
      </c>
      <c r="G23" s="9">
        <f>D22+((3/12*1/4)/2)</f>
        <v>0.65629999999999999</v>
      </c>
      <c r="H23" s="7">
        <f>D22+((4/12*1/4)/2)</f>
        <v>0.66669999999999996</v>
      </c>
      <c r="I23" s="9">
        <f>D22+((5/12*1/4)/2)</f>
        <v>0.67710000000000004</v>
      </c>
      <c r="J23" s="7">
        <f>D22+((6/12*1/4)/2)</f>
        <v>0.6875</v>
      </c>
      <c r="K23" s="9">
        <f>D22+((7/12*1/4)/2)</f>
        <v>0.69789999999999996</v>
      </c>
      <c r="L23" s="7">
        <f>D22+((8/12*1/4)/2)</f>
        <v>0.70830000000000004</v>
      </c>
      <c r="M23" s="9">
        <f>D22+((9/12*1/4)/2)</f>
        <v>0.71879999999999999</v>
      </c>
      <c r="N23" s="7">
        <f>D22+((10/12*1/4)/2)</f>
        <v>0.72919999999999996</v>
      </c>
      <c r="O23" s="9">
        <f>D22+((11/12*1/4)/2)</f>
        <v>0.73960000000000004</v>
      </c>
    </row>
    <row r="24" spans="2:15" ht="8.1" customHeight="1" x14ac:dyDescent="0.35">
      <c r="E24" s="12"/>
      <c r="F24" s="13"/>
      <c r="G24" s="12"/>
      <c r="H24" s="13"/>
      <c r="I24" s="12"/>
      <c r="J24" s="13"/>
      <c r="K24" s="12"/>
      <c r="L24" s="13"/>
      <c r="M24" s="12"/>
      <c r="N24" s="13"/>
      <c r="O24" s="12"/>
    </row>
    <row r="25" spans="2:15" ht="21.75" customHeight="1" x14ac:dyDescent="0.35">
      <c r="B25" s="1">
        <v>6</v>
      </c>
      <c r="C25" s="1" t="s">
        <v>12</v>
      </c>
      <c r="D25" s="31">
        <f t="shared" ref="D25:D37" si="0">(B25*1/4)/2</f>
        <v>0.75</v>
      </c>
    </row>
    <row r="26" spans="2:15" ht="21.75" customHeight="1" x14ac:dyDescent="0.35">
      <c r="D26" s="32"/>
      <c r="E26" s="6">
        <f>D25+((1/12*1/4)/2)</f>
        <v>0.76039999999999996</v>
      </c>
      <c r="F26" s="4">
        <f>D25+((2/12*1/4)/2)</f>
        <v>0.77080000000000004</v>
      </c>
      <c r="G26" s="6">
        <f>D25+((3/12*1/4)/2)</f>
        <v>0.78129999999999999</v>
      </c>
      <c r="H26" s="4">
        <f>D25+((4/12*1/4)/2)</f>
        <v>0.79169999999999996</v>
      </c>
      <c r="I26" s="6">
        <f>D25+((5/12*1/4)/2)</f>
        <v>0.80210000000000004</v>
      </c>
      <c r="J26" s="4">
        <f>D25+((6/12*1/4)/2)</f>
        <v>0.8125</v>
      </c>
      <c r="K26" s="6">
        <f>D25+((7/12*1/4)/2)</f>
        <v>0.82289999999999996</v>
      </c>
      <c r="L26" s="4">
        <f>D25+((8/12*1/4)/2)</f>
        <v>0.83330000000000004</v>
      </c>
      <c r="M26" s="6">
        <f>D25+((9/12*1/4)/2)</f>
        <v>0.84379999999999999</v>
      </c>
      <c r="N26" s="4">
        <f>D25+((10/12*1/4)/2)</f>
        <v>0.85419999999999996</v>
      </c>
      <c r="O26" s="6">
        <f>D25+((11/12*1/4)/2)</f>
        <v>0.86460000000000004</v>
      </c>
    </row>
    <row r="27" spans="2:15" ht="8.1" customHeight="1" x14ac:dyDescent="0.35">
      <c r="E27" s="12"/>
      <c r="F27" s="13"/>
      <c r="G27" s="12"/>
      <c r="H27" s="13"/>
      <c r="I27" s="12"/>
      <c r="J27" s="13"/>
      <c r="K27" s="12"/>
      <c r="L27" s="13"/>
      <c r="M27" s="12"/>
      <c r="N27" s="13"/>
      <c r="O27" s="12"/>
    </row>
    <row r="28" spans="2:15" ht="21.75" customHeight="1" x14ac:dyDescent="0.35">
      <c r="B28" s="1">
        <v>7</v>
      </c>
      <c r="C28" s="1" t="s">
        <v>12</v>
      </c>
      <c r="D28" s="29">
        <f t="shared" si="0"/>
        <v>0.875</v>
      </c>
    </row>
    <row r="29" spans="2:15" ht="21.75" customHeight="1" x14ac:dyDescent="0.35">
      <c r="D29" s="30"/>
      <c r="E29" s="8">
        <f>D28+((1/12*1/4)/2)</f>
        <v>0.88539999999999996</v>
      </c>
      <c r="F29" s="7">
        <f>D28+((2/12*1/4)/2)</f>
        <v>0.89580000000000004</v>
      </c>
      <c r="G29" s="9">
        <f>D28+((3/12*1/4)/2)</f>
        <v>0.90629999999999999</v>
      </c>
      <c r="H29" s="7">
        <f>D28+((4/12*1/4)/2)</f>
        <v>0.91669999999999996</v>
      </c>
      <c r="I29" s="9">
        <f>D28+((5/12*1/4)/2)</f>
        <v>0.92710000000000004</v>
      </c>
      <c r="J29" s="7">
        <f>D28+((6/12*1/4)/2)</f>
        <v>0.9375</v>
      </c>
      <c r="K29" s="9">
        <f>D28+((7/12*1/4)/2)</f>
        <v>0.94789999999999996</v>
      </c>
      <c r="L29" s="7">
        <f>D28+((8/12*1/4)/2)</f>
        <v>0.95830000000000004</v>
      </c>
      <c r="M29" s="9">
        <f>D28+((9/12*1/4)/2)</f>
        <v>0.96879999999999999</v>
      </c>
      <c r="N29" s="7">
        <f>D28+((10/12*1/4)/2)</f>
        <v>0.97919999999999996</v>
      </c>
      <c r="O29" s="9">
        <f>D28+((11/12*1/4)/2)</f>
        <v>0.98960000000000004</v>
      </c>
    </row>
    <row r="30" spans="2:15" ht="8.1" customHeight="1" x14ac:dyDescent="0.35">
      <c r="E30" s="12"/>
      <c r="F30" s="13"/>
      <c r="G30" s="12"/>
      <c r="H30" s="13"/>
      <c r="I30" s="12"/>
      <c r="J30" s="13"/>
      <c r="K30" s="12"/>
      <c r="L30" s="13"/>
      <c r="M30" s="12"/>
      <c r="N30" s="13"/>
      <c r="O30" s="12"/>
    </row>
    <row r="31" spans="2:15" ht="21.75" customHeight="1" x14ac:dyDescent="0.35">
      <c r="B31" s="1">
        <v>8</v>
      </c>
      <c r="C31" s="1" t="s">
        <v>12</v>
      </c>
      <c r="D31" s="31">
        <f t="shared" si="0"/>
        <v>1</v>
      </c>
    </row>
    <row r="32" spans="2:15" ht="21.75" customHeight="1" x14ac:dyDescent="0.35">
      <c r="D32" s="32"/>
      <c r="E32" s="6">
        <f>D31+((1/12*1/4)/2)</f>
        <v>1.0104</v>
      </c>
      <c r="F32" s="4">
        <f>D31+((2/12*1/4)/2)</f>
        <v>1.0207999999999999</v>
      </c>
      <c r="G32" s="6">
        <f>D31+((3/12*1/4)/2)</f>
        <v>1.0313000000000001</v>
      </c>
      <c r="H32" s="4">
        <f>D31+((4/12*1/4)/2)</f>
        <v>1.0417000000000001</v>
      </c>
      <c r="I32" s="6">
        <f>D31+((5/12*1/4)/2)</f>
        <v>1.0521</v>
      </c>
      <c r="J32" s="4">
        <f>D31+((6/12*1/4)/2)</f>
        <v>1.0625</v>
      </c>
      <c r="K32" s="6">
        <f>D31+((7/12*1/4)/2)</f>
        <v>1.0729</v>
      </c>
      <c r="L32" s="4">
        <f>D31+((8/12*1/4)/2)</f>
        <v>1.0832999999999999</v>
      </c>
      <c r="M32" s="6">
        <f>D31+((9/12*1/4)/2)</f>
        <v>1.0938000000000001</v>
      </c>
      <c r="N32" s="4">
        <f>D31+((10/12*1/4)/2)</f>
        <v>1.1042000000000001</v>
      </c>
      <c r="O32" s="6">
        <f>D31+((11/12*1/4)/2)</f>
        <v>1.1146</v>
      </c>
    </row>
    <row r="33" spans="2:15" ht="8.1" customHeight="1" x14ac:dyDescent="0.35">
      <c r="E33" s="12"/>
      <c r="F33" s="13"/>
      <c r="G33" s="12"/>
      <c r="H33" s="13"/>
      <c r="I33" s="12"/>
      <c r="J33" s="13"/>
      <c r="K33" s="12"/>
      <c r="L33" s="13"/>
      <c r="M33" s="12"/>
      <c r="N33" s="13"/>
      <c r="O33" s="12"/>
    </row>
    <row r="34" spans="2:15" ht="21.75" customHeight="1" x14ac:dyDescent="0.35">
      <c r="B34" s="1">
        <v>9</v>
      </c>
      <c r="C34" s="1" t="s">
        <v>12</v>
      </c>
      <c r="D34" s="29">
        <f t="shared" si="0"/>
        <v>1.125</v>
      </c>
    </row>
    <row r="35" spans="2:15" ht="21.75" customHeight="1" x14ac:dyDescent="0.35">
      <c r="D35" s="30"/>
      <c r="E35" s="8">
        <f>D34+((1/12*1/4)/2)</f>
        <v>1.1354</v>
      </c>
      <c r="F35" s="7">
        <f>D34+((2/12*1/4)/2)</f>
        <v>1.1457999999999999</v>
      </c>
      <c r="G35" s="9">
        <f>D34+((3/12*1/4)/2)</f>
        <v>1.1563000000000001</v>
      </c>
      <c r="H35" s="7">
        <f>D34+((4/12*1/4)/2)</f>
        <v>1.1667000000000001</v>
      </c>
      <c r="I35" s="9">
        <f>D34+((5/12*1/4)/2)</f>
        <v>1.1771</v>
      </c>
      <c r="J35" s="7">
        <f>D34+((6/12*1/4)/2)</f>
        <v>1.1875</v>
      </c>
      <c r="K35" s="9">
        <f>D34+((7/12*1/4)/2)</f>
        <v>1.1979</v>
      </c>
      <c r="L35" s="7">
        <f>D34+((8/12*1/4)/2)</f>
        <v>1.2082999999999999</v>
      </c>
      <c r="M35" s="9">
        <f>D34+((9/12*1/4)/2)</f>
        <v>1.2188000000000001</v>
      </c>
      <c r="N35" s="7">
        <f>D34+((10/12*1/4)/2)</f>
        <v>1.2292000000000001</v>
      </c>
      <c r="O35" s="9">
        <f>D34+((11/12*1/4)/2)</f>
        <v>1.2396</v>
      </c>
    </row>
    <row r="36" spans="2:15" ht="8.1" customHeight="1" x14ac:dyDescent="0.35">
      <c r="E36" s="12"/>
      <c r="F36" s="13"/>
      <c r="G36" s="12"/>
      <c r="H36" s="13"/>
      <c r="I36" s="12"/>
      <c r="J36" s="13"/>
      <c r="K36" s="12"/>
      <c r="L36" s="13"/>
      <c r="M36" s="12"/>
      <c r="N36" s="13"/>
      <c r="O36" s="12"/>
    </row>
    <row r="37" spans="2:15" ht="21.75" customHeight="1" x14ac:dyDescent="0.35">
      <c r="B37" s="1">
        <v>10</v>
      </c>
      <c r="C37" s="1" t="s">
        <v>12</v>
      </c>
      <c r="D37" s="31">
        <f t="shared" si="0"/>
        <v>1.25</v>
      </c>
    </row>
    <row r="38" spans="2:15" ht="21.75" customHeight="1" x14ac:dyDescent="0.35">
      <c r="D38" s="32"/>
      <c r="E38" s="10">
        <f>D37+(((1/12)*(1/3))/2)</f>
        <v>1.2639</v>
      </c>
      <c r="F38" s="4">
        <f>D37+(((2/12)*(1/3))/2)</f>
        <v>1.2778</v>
      </c>
      <c r="G38" s="6">
        <f>D37+(((3/12)*(1/3))/2)</f>
        <v>1.2917000000000001</v>
      </c>
      <c r="H38" s="4">
        <f>D37+(((4/12)*(1/3))/2)</f>
        <v>1.3056000000000001</v>
      </c>
      <c r="I38" s="6">
        <f>D37+(((5/12)*(1/3))/2)</f>
        <v>1.3193999999999999</v>
      </c>
      <c r="J38" s="4">
        <f>D37+(((6/12)*(1/3))/2)</f>
        <v>1.3332999999999999</v>
      </c>
      <c r="K38" s="6">
        <f>D37+(((7/12)*(1/3))/2)</f>
        <v>1.3472</v>
      </c>
      <c r="L38" s="4">
        <f>D37+(((8/12)*(1/3))/2)</f>
        <v>1.3611</v>
      </c>
      <c r="M38" s="6">
        <f>D37+(((9/12)*(1/3))/2)</f>
        <v>1.375</v>
      </c>
      <c r="N38" s="4">
        <f>D37+(((10/12)*(1/3))/2)</f>
        <v>1.3889</v>
      </c>
      <c r="O38" s="6">
        <f>D37+(((11/12)*(1/3))/2)</f>
        <v>1.4028</v>
      </c>
    </row>
    <row r="39" spans="2:15" ht="8.1" customHeight="1" x14ac:dyDescent="0.35">
      <c r="E39" s="12"/>
      <c r="F39" s="13"/>
      <c r="G39" s="12"/>
      <c r="H39" s="13"/>
      <c r="I39" s="12"/>
      <c r="J39" s="13"/>
      <c r="K39" s="12"/>
      <c r="L39" s="13"/>
      <c r="M39" s="12"/>
      <c r="N39" s="13"/>
      <c r="O39" s="12"/>
    </row>
    <row r="40" spans="2:15" ht="21.75" customHeight="1" x14ac:dyDescent="0.35">
      <c r="B40" s="1">
        <v>11</v>
      </c>
      <c r="C40" s="1" t="s">
        <v>12</v>
      </c>
      <c r="D40" s="29">
        <f>((10/4)+((B40-10)*(1/3)))/2</f>
        <v>1.4167000000000001</v>
      </c>
    </row>
    <row r="41" spans="2:15" ht="21.75" customHeight="1" x14ac:dyDescent="0.35">
      <c r="D41" s="30"/>
      <c r="E41" s="8">
        <f>D40+((1/12*1/3)/2)</f>
        <v>1.4306000000000001</v>
      </c>
      <c r="F41" s="7">
        <f>D40+((2/12*1/3)/2)</f>
        <v>1.4444999999999999</v>
      </c>
      <c r="G41" s="8">
        <f>D40+((3/12*1/3)/2)</f>
        <v>1.4583999999999999</v>
      </c>
      <c r="H41" s="7">
        <f>D40+((4/12*1/3)/2)</f>
        <v>1.4722999999999999</v>
      </c>
      <c r="I41" s="8">
        <f>D40+((5/12*1/3)/2)</f>
        <v>1.4861</v>
      </c>
      <c r="J41" s="7">
        <f>D40+((6/12*1/3)/2)</f>
        <v>1.5</v>
      </c>
      <c r="K41" s="8">
        <f>D40+((7/12*1/3)/2)</f>
        <v>1.5139</v>
      </c>
      <c r="L41" s="7">
        <f>D40+((8/12*1/3)/2)</f>
        <v>1.5278</v>
      </c>
      <c r="M41" s="8">
        <f>D40+((9/12*1/3)/2)</f>
        <v>1.5417000000000001</v>
      </c>
      <c r="N41" s="7">
        <f>D40+((10/12*1/3)/2)</f>
        <v>1.5556000000000001</v>
      </c>
      <c r="O41" s="8">
        <f>D40+((11/12*1/3)/2)</f>
        <v>1.5694999999999999</v>
      </c>
    </row>
    <row r="42" spans="2:15" ht="8.1" customHeight="1" x14ac:dyDescent="0.35">
      <c r="E42" s="12"/>
      <c r="F42" s="13"/>
      <c r="G42" s="12"/>
      <c r="H42" s="13"/>
      <c r="I42" s="12"/>
      <c r="J42" s="13"/>
      <c r="K42" s="12"/>
      <c r="L42" s="13"/>
      <c r="M42" s="12"/>
      <c r="N42" s="13"/>
      <c r="O42" s="12"/>
    </row>
    <row r="43" spans="2:15" ht="21.75" customHeight="1" x14ac:dyDescent="0.35">
      <c r="B43" s="1">
        <v>12</v>
      </c>
      <c r="C43" s="1" t="s">
        <v>12</v>
      </c>
      <c r="D43" s="31">
        <f>((10/4)+((B43-10)*1/3))/2</f>
        <v>1.5832999999999999</v>
      </c>
    </row>
    <row r="44" spans="2:15" ht="21.75" customHeight="1" x14ac:dyDescent="0.35">
      <c r="D44" s="32"/>
      <c r="E44" s="6">
        <f>D43+((1/12*1/3)/2)</f>
        <v>1.5972</v>
      </c>
      <c r="F44" s="4">
        <f>D43+((2/12*1/3)/2)</f>
        <v>1.6111</v>
      </c>
      <c r="G44" s="6">
        <f>D43+((3/12*1/3)/2)</f>
        <v>1.625</v>
      </c>
      <c r="H44" s="4">
        <f>D43+((4/12*1/3)/2)</f>
        <v>1.6389</v>
      </c>
      <c r="I44" s="6">
        <f>D43+((5/12*1/3)/2)</f>
        <v>1.6527000000000001</v>
      </c>
      <c r="J44" s="4">
        <f>D43+((6/12*1/3)/2)</f>
        <v>1.6666000000000001</v>
      </c>
      <c r="K44" s="6">
        <f>D43+((7/12*1/3)/2)</f>
        <v>1.6805000000000001</v>
      </c>
      <c r="L44" s="4">
        <f>D43+((8/12*1/3)/2)</f>
        <v>1.6943999999999999</v>
      </c>
      <c r="M44" s="6">
        <f>D43+((9/12*1/3)/2)</f>
        <v>1.7082999999999999</v>
      </c>
      <c r="N44" s="4">
        <f>D43+((10/12*1/3)/2)</f>
        <v>1.7222</v>
      </c>
      <c r="O44" s="6">
        <f>D43+((11/12*1/3)/2)</f>
        <v>1.7361</v>
      </c>
    </row>
    <row r="45" spans="2:15" ht="8.1" customHeight="1" x14ac:dyDescent="0.35">
      <c r="E45" s="12"/>
      <c r="F45" s="13"/>
      <c r="G45" s="12"/>
      <c r="H45" s="13"/>
      <c r="I45" s="12"/>
      <c r="J45" s="13"/>
      <c r="K45" s="12"/>
      <c r="L45" s="13"/>
      <c r="M45" s="12"/>
      <c r="N45" s="13"/>
      <c r="O45" s="12"/>
    </row>
    <row r="46" spans="2:15" ht="21.75" customHeight="1" x14ac:dyDescent="0.35">
      <c r="B46" s="1">
        <v>13</v>
      </c>
      <c r="C46" s="1" t="s">
        <v>12</v>
      </c>
      <c r="D46" s="29">
        <f>((10/4)+((B46-10)*1/3))/2</f>
        <v>1.75</v>
      </c>
    </row>
    <row r="47" spans="2:15" ht="21.75" customHeight="1" x14ac:dyDescent="0.35">
      <c r="D47" s="30"/>
      <c r="E47" s="9">
        <f>D46+((1/12*1/3)/2)</f>
        <v>1.7639</v>
      </c>
      <c r="F47" s="7">
        <f>D46+((2/12*1/3)/2)</f>
        <v>1.7778</v>
      </c>
      <c r="G47" s="8">
        <f>D46+((3/12*1/3)/2)</f>
        <v>1.7917000000000001</v>
      </c>
      <c r="H47" s="7">
        <f>D46+((4/12*1/3)/2)</f>
        <v>1.8056000000000001</v>
      </c>
      <c r="I47" s="8">
        <f>D46+((5/12*1/3)/2)</f>
        <v>1.8193999999999999</v>
      </c>
      <c r="J47" s="7">
        <f>D46+((6/12*1/3)/2)</f>
        <v>1.8332999999999999</v>
      </c>
      <c r="K47" s="8">
        <f>D46+((7/12*1/3)/2)</f>
        <v>1.8472</v>
      </c>
      <c r="L47" s="7">
        <f>D46+((8/12*1/3)/2)</f>
        <v>1.8611</v>
      </c>
      <c r="M47" s="8">
        <f>D46+((9/12*1/3)/2)</f>
        <v>1.875</v>
      </c>
      <c r="N47" s="7">
        <f>D46+((10/12*1/3)/2)</f>
        <v>1.8889</v>
      </c>
      <c r="O47" s="8">
        <f>D46+((11/12*1/3)/2)</f>
        <v>1.9028</v>
      </c>
    </row>
    <row r="48" spans="2:15" ht="8.1" customHeight="1" x14ac:dyDescent="0.35">
      <c r="E48" s="12"/>
      <c r="F48" s="13"/>
      <c r="G48" s="12"/>
      <c r="H48" s="13"/>
      <c r="I48" s="12"/>
      <c r="J48" s="13"/>
      <c r="K48" s="12"/>
      <c r="L48" s="13"/>
      <c r="M48" s="12"/>
      <c r="N48" s="13"/>
      <c r="O48" s="12"/>
    </row>
    <row r="49" spans="2:15" ht="21.75" customHeight="1" x14ac:dyDescent="0.35">
      <c r="B49" s="1">
        <v>14</v>
      </c>
      <c r="C49" s="1" t="s">
        <v>12</v>
      </c>
      <c r="D49" s="31">
        <f t="shared" ref="D49:D94" si="1">((10/4)+((B49-10)*1/3))/2</f>
        <v>1.9167000000000001</v>
      </c>
    </row>
    <row r="50" spans="2:15" ht="21.75" customHeight="1" x14ac:dyDescent="0.35">
      <c r="D50" s="32"/>
      <c r="E50" s="6">
        <f>D49+((1/12*1/3)/2)</f>
        <v>1.9306000000000001</v>
      </c>
      <c r="F50" s="4">
        <f>D49+((2/12*1/3)/2)</f>
        <v>1.9444999999999999</v>
      </c>
      <c r="G50" s="6">
        <f>D49+((3/12*1/3)/2)</f>
        <v>1.9583999999999999</v>
      </c>
      <c r="H50" s="4">
        <f>D49+((4/12*1/3)/2)</f>
        <v>1.9722999999999999</v>
      </c>
      <c r="I50" s="6">
        <f>D49+((5/12*1/3)/2)</f>
        <v>1.9861</v>
      </c>
      <c r="J50" s="4">
        <f>D49+((6/12*1/3)/2)</f>
        <v>2</v>
      </c>
      <c r="K50" s="6">
        <f>D49+((7/12*1/3)/2)</f>
        <v>2.0139</v>
      </c>
      <c r="L50" s="4">
        <f>D49+((8/12*1/3)/2)</f>
        <v>2.0278</v>
      </c>
      <c r="M50" s="6">
        <f>D49+((9/12*1/3)/2)</f>
        <v>2.0417000000000001</v>
      </c>
      <c r="N50" s="4">
        <f>D49+((10/12*1/3)/2)</f>
        <v>2.0556000000000001</v>
      </c>
      <c r="O50" s="6">
        <f>D49+((11/12*1/3)/2)</f>
        <v>2.0695000000000001</v>
      </c>
    </row>
    <row r="51" spans="2:15" ht="8.1" customHeight="1" x14ac:dyDescent="0.35">
      <c r="E51" s="12"/>
      <c r="F51" s="13"/>
      <c r="G51" s="12"/>
      <c r="H51" s="13"/>
      <c r="I51" s="12"/>
      <c r="J51" s="13"/>
      <c r="K51" s="12"/>
      <c r="L51" s="13"/>
      <c r="M51" s="12"/>
      <c r="N51" s="13"/>
      <c r="O51" s="12"/>
    </row>
    <row r="52" spans="2:15" ht="21.75" customHeight="1" x14ac:dyDescent="0.35">
      <c r="B52" s="1">
        <v>15</v>
      </c>
      <c r="C52" s="1" t="s">
        <v>12</v>
      </c>
      <c r="D52" s="29">
        <f t="shared" si="1"/>
        <v>2.0832999999999999</v>
      </c>
    </row>
    <row r="53" spans="2:15" ht="21.75" customHeight="1" x14ac:dyDescent="0.35">
      <c r="D53" s="30"/>
      <c r="E53" s="9">
        <f>D52+((1/12*1/3)/2)</f>
        <v>2.0972</v>
      </c>
      <c r="F53" s="7">
        <f>D52+((2/12*1/3)/2)</f>
        <v>2.1111</v>
      </c>
      <c r="G53" s="8">
        <f>D52+((3/12*1/3)/2)</f>
        <v>2.125</v>
      </c>
      <c r="H53" s="7">
        <f>D52+((4/12*1/3)/2)</f>
        <v>2.1389</v>
      </c>
      <c r="I53" s="8">
        <f>D52+((5/12*1/3)/2)</f>
        <v>2.1526999999999998</v>
      </c>
      <c r="J53" s="7">
        <f>D52+((6/12*1/3)/2)</f>
        <v>2.1665999999999999</v>
      </c>
      <c r="K53" s="8">
        <f>D52+((7/12*1/3)/2)</f>
        <v>2.1804999999999999</v>
      </c>
      <c r="L53" s="7">
        <f>D52+((8/12*1/3)/2)</f>
        <v>2.1943999999999999</v>
      </c>
      <c r="M53" s="8">
        <f>D52+((9/12*1/3)/2)</f>
        <v>2.2082999999999999</v>
      </c>
      <c r="N53" s="7">
        <f>D52+((10/12*1/3)/2)</f>
        <v>2.2222</v>
      </c>
      <c r="O53" s="8">
        <f>D52+((11/12*1/3)/2)</f>
        <v>2.2361</v>
      </c>
    </row>
    <row r="54" spans="2:15" ht="8.1" customHeight="1" x14ac:dyDescent="0.35">
      <c r="E54" s="12"/>
      <c r="F54" s="13"/>
      <c r="G54" s="12"/>
      <c r="H54" s="13"/>
      <c r="I54" s="12"/>
      <c r="J54" s="13"/>
      <c r="K54" s="12"/>
      <c r="L54" s="13"/>
      <c r="M54" s="12"/>
      <c r="N54" s="13"/>
      <c r="O54" s="12"/>
    </row>
    <row r="55" spans="2:15" ht="21.75" customHeight="1" x14ac:dyDescent="0.35">
      <c r="B55" s="1">
        <v>16</v>
      </c>
      <c r="C55" s="1" t="s">
        <v>12</v>
      </c>
      <c r="D55" s="31">
        <f t="shared" si="1"/>
        <v>2.25</v>
      </c>
    </row>
    <row r="56" spans="2:15" ht="21.75" customHeight="1" x14ac:dyDescent="0.35">
      <c r="D56" s="32"/>
      <c r="E56" s="6">
        <f>D55+((1/12*1/3)/2)</f>
        <v>2.2639</v>
      </c>
      <c r="F56" s="4">
        <f>D55+((2/12*1/3)/2)</f>
        <v>2.2778</v>
      </c>
      <c r="G56" s="6">
        <f>D55+((3/12*1/3)/2)</f>
        <v>2.2917000000000001</v>
      </c>
      <c r="H56" s="4">
        <f>D55+((4/12*1/3)/2)</f>
        <v>2.3056000000000001</v>
      </c>
      <c r="I56" s="6">
        <f>D55+((5/12*1/3)/2)</f>
        <v>2.3193999999999999</v>
      </c>
      <c r="J56" s="4">
        <f>D55+((6/12*1/3)/2)</f>
        <v>2.3332999999999999</v>
      </c>
      <c r="K56" s="6">
        <f>D55+((7/12*1/3)/2)</f>
        <v>2.3472</v>
      </c>
      <c r="L56" s="4">
        <f>D55+((8/12*1/3)/2)</f>
        <v>2.3611</v>
      </c>
      <c r="M56" s="6">
        <f>D55+((9/12*1/3)/2)</f>
        <v>2.375</v>
      </c>
      <c r="N56" s="4">
        <f>D55+((10/12*1/3)/2)</f>
        <v>2.3889</v>
      </c>
      <c r="O56" s="6">
        <f>D55+((11/12*1/3)/2)</f>
        <v>2.4028</v>
      </c>
    </row>
    <row r="57" spans="2:15" ht="8.1" customHeight="1" x14ac:dyDescent="0.35">
      <c r="E57" s="12"/>
      <c r="F57" s="13"/>
      <c r="G57" s="12"/>
      <c r="H57" s="13"/>
      <c r="I57" s="12"/>
      <c r="J57" s="13"/>
      <c r="K57" s="12"/>
      <c r="L57" s="13"/>
      <c r="M57" s="12"/>
      <c r="N57" s="13"/>
      <c r="O57" s="12"/>
    </row>
    <row r="58" spans="2:15" ht="21.75" customHeight="1" x14ac:dyDescent="0.35">
      <c r="B58" s="1">
        <v>17</v>
      </c>
      <c r="C58" s="1" t="s">
        <v>12</v>
      </c>
      <c r="D58" s="29">
        <f t="shared" si="1"/>
        <v>2.4167000000000001</v>
      </c>
    </row>
    <row r="59" spans="2:15" ht="21.75" customHeight="1" x14ac:dyDescent="0.35">
      <c r="D59" s="30"/>
      <c r="E59" s="9">
        <f>D58+((1/12*1/3)/2)</f>
        <v>2.4306000000000001</v>
      </c>
      <c r="F59" s="7">
        <f>D58+((2/12*1/3)/2)</f>
        <v>2.4445000000000001</v>
      </c>
      <c r="G59" s="8">
        <f>D58+((3/12*1/3)/2)</f>
        <v>2.4584000000000001</v>
      </c>
      <c r="H59" s="7">
        <f>D58+((4/12*1/3)/2)</f>
        <v>2.4723000000000002</v>
      </c>
      <c r="I59" s="8">
        <f>D58+((5/12*1/3)/2)</f>
        <v>2.4861</v>
      </c>
      <c r="J59" s="7">
        <f>D58+((6/12*1/3)/2)</f>
        <v>2.5</v>
      </c>
      <c r="K59" s="8">
        <f>D58+((7/12*1/3)/2)</f>
        <v>2.5139</v>
      </c>
      <c r="L59" s="7">
        <f>D58+((8/12*1/3)/2)</f>
        <v>2.5278</v>
      </c>
      <c r="M59" s="8">
        <f>D58+((9/12*1/3)/2)</f>
        <v>2.5417000000000001</v>
      </c>
      <c r="N59" s="7">
        <f>D58+((10/12*1/3)/2)</f>
        <v>2.5556000000000001</v>
      </c>
      <c r="O59" s="8">
        <f>D58+((11/12*1/3)/2)</f>
        <v>2.5695000000000001</v>
      </c>
    </row>
    <row r="60" spans="2:15" ht="8.1" customHeight="1" x14ac:dyDescent="0.35">
      <c r="E60" s="12"/>
      <c r="F60" s="13"/>
      <c r="G60" s="12"/>
      <c r="H60" s="13"/>
      <c r="I60" s="12"/>
      <c r="J60" s="13"/>
      <c r="K60" s="12"/>
      <c r="L60" s="13"/>
      <c r="M60" s="12"/>
      <c r="N60" s="13"/>
      <c r="O60" s="12"/>
    </row>
    <row r="61" spans="2:15" ht="21.75" customHeight="1" x14ac:dyDescent="0.35">
      <c r="B61" s="1">
        <v>18</v>
      </c>
      <c r="C61" s="1" t="s">
        <v>12</v>
      </c>
      <c r="D61" s="31">
        <f t="shared" si="1"/>
        <v>2.5832999999999999</v>
      </c>
    </row>
    <row r="62" spans="2:15" ht="21.75" customHeight="1" x14ac:dyDescent="0.35">
      <c r="D62" s="32"/>
      <c r="E62" s="6">
        <f>D61+((1/12*1/3)/2)</f>
        <v>2.5972</v>
      </c>
      <c r="F62" s="4">
        <f>D61+((2/12*1/3)/2)</f>
        <v>2.6111</v>
      </c>
      <c r="G62" s="6">
        <f>D61+((3/12*1/3)/2)</f>
        <v>2.625</v>
      </c>
      <c r="H62" s="4">
        <f>D61+((4/12*1/3)/2)</f>
        <v>2.6389</v>
      </c>
      <c r="I62" s="6">
        <f>D61+((5/12*1/3)/2)</f>
        <v>2.6526999999999998</v>
      </c>
      <c r="J62" s="4">
        <f>D61+((6/12*1/3)/2)</f>
        <v>2.6665999999999999</v>
      </c>
      <c r="K62" s="6">
        <f>D61+((7/12*1/3)/2)</f>
        <v>2.6804999999999999</v>
      </c>
      <c r="L62" s="4">
        <f>D61+((8/12*1/3)/2)</f>
        <v>2.6943999999999999</v>
      </c>
      <c r="M62" s="6">
        <f>D61+((9/12*1/3)/2)</f>
        <v>2.7082999999999999</v>
      </c>
      <c r="N62" s="4">
        <f>D61+((10/12*1/3)/2)</f>
        <v>2.7222</v>
      </c>
      <c r="O62" s="6">
        <f>D61+((11/12*1/3)/2)</f>
        <v>2.7361</v>
      </c>
    </row>
    <row r="63" spans="2:15" ht="8.1" customHeight="1" x14ac:dyDescent="0.35">
      <c r="E63" s="12"/>
      <c r="F63" s="13"/>
      <c r="G63" s="12"/>
      <c r="H63" s="13"/>
      <c r="I63" s="12"/>
      <c r="J63" s="13"/>
      <c r="K63" s="12"/>
      <c r="L63" s="13"/>
      <c r="M63" s="12"/>
      <c r="N63" s="13"/>
      <c r="O63" s="12"/>
    </row>
    <row r="64" spans="2:15" ht="21.75" customHeight="1" x14ac:dyDescent="0.35">
      <c r="B64" s="1">
        <v>19</v>
      </c>
      <c r="C64" s="1" t="s">
        <v>12</v>
      </c>
      <c r="D64" s="29">
        <f t="shared" si="1"/>
        <v>2.75</v>
      </c>
    </row>
    <row r="65" spans="2:15" ht="21.75" customHeight="1" x14ac:dyDescent="0.35">
      <c r="D65" s="30"/>
      <c r="E65" s="9">
        <f>D64+((1/12*1/3)/2)</f>
        <v>2.7639</v>
      </c>
      <c r="F65" s="7">
        <f>D64+((2/12*1/3)/2)</f>
        <v>2.7778</v>
      </c>
      <c r="G65" s="8">
        <f>D64+((3/12*1/3)/2)</f>
        <v>2.7917000000000001</v>
      </c>
      <c r="H65" s="7">
        <f>D64+((4/12*1/3)/2)</f>
        <v>2.8056000000000001</v>
      </c>
      <c r="I65" s="8">
        <f>D64+((5/12*1/3)/2)</f>
        <v>2.8193999999999999</v>
      </c>
      <c r="J65" s="7">
        <f>D64+((6/12*1/3)/2)</f>
        <v>2.8332999999999999</v>
      </c>
      <c r="K65" s="8">
        <f>D64+((7/12*1/3)/2)</f>
        <v>2.8472</v>
      </c>
      <c r="L65" s="7">
        <f>D64+((8/12*1/3)/2)</f>
        <v>2.8611</v>
      </c>
      <c r="M65" s="8">
        <f>D64+((9/12*1/3)/2)</f>
        <v>2.875</v>
      </c>
      <c r="N65" s="7">
        <f>D64+((10/12*1/3)/2)</f>
        <v>2.8889</v>
      </c>
      <c r="O65" s="8">
        <f>D64+((11/12*1/3)/2)</f>
        <v>2.9028</v>
      </c>
    </row>
    <row r="66" spans="2:15" ht="8.1" customHeight="1" x14ac:dyDescent="0.35">
      <c r="E66" s="12"/>
      <c r="F66" s="13"/>
      <c r="G66" s="12"/>
      <c r="H66" s="13"/>
      <c r="I66" s="12"/>
      <c r="J66" s="13"/>
      <c r="K66" s="12"/>
      <c r="L66" s="13"/>
      <c r="M66" s="12"/>
      <c r="N66" s="13"/>
      <c r="O66" s="12"/>
    </row>
    <row r="67" spans="2:15" ht="21.75" customHeight="1" x14ac:dyDescent="0.35">
      <c r="B67" s="1">
        <v>20</v>
      </c>
      <c r="C67" s="1" t="s">
        <v>12</v>
      </c>
      <c r="D67" s="31">
        <f t="shared" si="1"/>
        <v>2.9167000000000001</v>
      </c>
    </row>
    <row r="68" spans="2:15" ht="21.75" customHeight="1" x14ac:dyDescent="0.35">
      <c r="D68" s="32"/>
      <c r="E68" s="6">
        <f>D67+((1/12*1/3)/2)</f>
        <v>2.9306000000000001</v>
      </c>
      <c r="F68" s="4">
        <f>D67+((2/12*1/3)/2)</f>
        <v>2.9445000000000001</v>
      </c>
      <c r="G68" s="6">
        <f>D67+((3/12*1/3)/2)</f>
        <v>2.9584000000000001</v>
      </c>
      <c r="H68" s="4">
        <f>D67+((4/12*1/3)/2)</f>
        <v>2.9723000000000002</v>
      </c>
      <c r="I68" s="6">
        <f>D67+((5/12*1/3)/2)</f>
        <v>2.9861</v>
      </c>
      <c r="J68" s="4">
        <f>D67+((6/12*1/3)/2)</f>
        <v>3</v>
      </c>
      <c r="K68" s="6">
        <f>D67+((7/12*1/3)/2)</f>
        <v>3.0139</v>
      </c>
      <c r="L68" s="4">
        <f>D67+((8/12*1/3)/2)</f>
        <v>3.0278</v>
      </c>
      <c r="M68" s="6">
        <f>D67+((9/12*1/3)/2)</f>
        <v>3.0417000000000001</v>
      </c>
      <c r="N68" s="4">
        <f>D67+((10/12*1/3)/2)</f>
        <v>3.0556000000000001</v>
      </c>
      <c r="O68" s="6">
        <f>D67+((11/12*1/3)/2)</f>
        <v>3.0695000000000001</v>
      </c>
    </row>
    <row r="69" spans="2:15" ht="8.1" customHeight="1" x14ac:dyDescent="0.35">
      <c r="E69" s="12"/>
      <c r="F69" s="13"/>
      <c r="G69" s="12"/>
      <c r="H69" s="13"/>
      <c r="I69" s="12"/>
      <c r="J69" s="13"/>
      <c r="K69" s="12"/>
      <c r="L69" s="13"/>
      <c r="M69" s="12"/>
      <c r="N69" s="13"/>
      <c r="O69" s="12"/>
    </row>
    <row r="70" spans="2:15" ht="21.75" customHeight="1" x14ac:dyDescent="0.35">
      <c r="B70" s="1">
        <v>21</v>
      </c>
      <c r="C70" s="1" t="s">
        <v>12</v>
      </c>
      <c r="D70" s="29">
        <f t="shared" si="1"/>
        <v>3.0832999999999999</v>
      </c>
    </row>
    <row r="71" spans="2:15" ht="21.75" customHeight="1" x14ac:dyDescent="0.35">
      <c r="D71" s="30"/>
      <c r="E71" s="9">
        <f>D70+((1/12*1/3)/2)</f>
        <v>3.0972</v>
      </c>
      <c r="F71" s="7">
        <f>D70+((2/12*1/3)/2)</f>
        <v>3.1111</v>
      </c>
      <c r="G71" s="8">
        <f>D70+((3/12*1/3)/2)</f>
        <v>3.125</v>
      </c>
      <c r="H71" s="7">
        <f>D70+((4/12*1/3)/2)</f>
        <v>3.1389</v>
      </c>
      <c r="I71" s="8">
        <f>D70+((5/12*1/3)/2)</f>
        <v>3.1526999999999998</v>
      </c>
      <c r="J71" s="7">
        <f>D70+((6/12*1/3)/2)</f>
        <v>3.1665999999999999</v>
      </c>
      <c r="K71" s="8">
        <f>D70+((7/12*1/3)/2)</f>
        <v>3.1804999999999999</v>
      </c>
      <c r="L71" s="7">
        <f>D70+((8/12*1/3)/2)</f>
        <v>3.1943999999999999</v>
      </c>
      <c r="M71" s="8">
        <f>D70+((9/12*1/3)/2)</f>
        <v>3.2082999999999999</v>
      </c>
      <c r="N71" s="7">
        <f>D70+((10/12*1/3)/2)</f>
        <v>3.2222</v>
      </c>
      <c r="O71" s="8">
        <f>D70+((11/12*1/3)/2)</f>
        <v>3.2361</v>
      </c>
    </row>
    <row r="72" spans="2:15" ht="8.1" customHeight="1" x14ac:dyDescent="0.35">
      <c r="E72" s="12"/>
      <c r="F72" s="13"/>
      <c r="G72" s="12"/>
      <c r="H72" s="13"/>
      <c r="I72" s="12"/>
      <c r="J72" s="13"/>
      <c r="K72" s="12"/>
      <c r="L72" s="13"/>
      <c r="M72" s="12"/>
      <c r="N72" s="13"/>
      <c r="O72" s="12"/>
    </row>
    <row r="73" spans="2:15" ht="21.75" customHeight="1" x14ac:dyDescent="0.35">
      <c r="B73" s="1">
        <v>22</v>
      </c>
      <c r="C73" s="1" t="s">
        <v>12</v>
      </c>
      <c r="D73" s="31">
        <f t="shared" si="1"/>
        <v>3.25</v>
      </c>
    </row>
    <row r="74" spans="2:15" ht="21.75" customHeight="1" x14ac:dyDescent="0.35">
      <c r="D74" s="32"/>
      <c r="E74" s="6">
        <f>D73+((1/12*1/3)/2)</f>
        <v>3.2639</v>
      </c>
      <c r="F74" s="4">
        <f>D73+((2/12*1/3)/2)</f>
        <v>3.2778</v>
      </c>
      <c r="G74" s="6">
        <f>D73+((3/12*1/3)/2)</f>
        <v>3.2917000000000001</v>
      </c>
      <c r="H74" s="4">
        <f>D73+((4/12*1/3)/2)</f>
        <v>3.3056000000000001</v>
      </c>
      <c r="I74" s="6">
        <f>D73+((5/12*1/3)/2)</f>
        <v>3.3193999999999999</v>
      </c>
      <c r="J74" s="4">
        <f>D73+((6/12*1/3)/2)</f>
        <v>3.3332999999999999</v>
      </c>
      <c r="K74" s="6">
        <f>D73+((7/12*1/3)/2)</f>
        <v>3.3472</v>
      </c>
      <c r="L74" s="4">
        <f>D73+((8/12*1/3)/2)</f>
        <v>3.3611</v>
      </c>
      <c r="M74" s="6">
        <f>D73+((9/12*1/3)/2)</f>
        <v>3.375</v>
      </c>
      <c r="N74" s="4">
        <f>D73+((10/12*1/3)/2)</f>
        <v>3.3889</v>
      </c>
      <c r="O74" s="6">
        <f>D73+((11/12*1/3)/2)</f>
        <v>3.4028</v>
      </c>
    </row>
    <row r="75" spans="2:15" ht="8.1" customHeight="1" x14ac:dyDescent="0.35">
      <c r="E75" s="12"/>
      <c r="F75" s="13"/>
      <c r="G75" s="12"/>
      <c r="H75" s="13"/>
      <c r="I75" s="12"/>
      <c r="J75" s="13"/>
      <c r="K75" s="12"/>
      <c r="L75" s="13"/>
      <c r="M75" s="12"/>
      <c r="N75" s="13"/>
      <c r="O75" s="12"/>
    </row>
    <row r="76" spans="2:15" ht="21.75" customHeight="1" x14ac:dyDescent="0.35">
      <c r="B76" s="1">
        <v>23</v>
      </c>
      <c r="C76" s="1" t="s">
        <v>12</v>
      </c>
      <c r="D76" s="29">
        <f t="shared" si="1"/>
        <v>3.4167000000000001</v>
      </c>
    </row>
    <row r="77" spans="2:15" ht="21.75" customHeight="1" x14ac:dyDescent="0.35">
      <c r="D77" s="30"/>
      <c r="E77" s="9">
        <f>D76+((1/12*1/3)/2)</f>
        <v>3.4306000000000001</v>
      </c>
      <c r="F77" s="7">
        <f>D76+((2/12*1/3)/2)</f>
        <v>3.4445000000000001</v>
      </c>
      <c r="G77" s="8">
        <f>D76+((3/12*1/3)/2)</f>
        <v>3.4584000000000001</v>
      </c>
      <c r="H77" s="7">
        <f>D76+((4/12*1/3)/2)</f>
        <v>3.4723000000000002</v>
      </c>
      <c r="I77" s="8">
        <f>D76+((5/12*1/3)/2)</f>
        <v>3.4861</v>
      </c>
      <c r="J77" s="7">
        <f>D76+((6/12*1/3)/2)</f>
        <v>3.5</v>
      </c>
      <c r="K77" s="8">
        <f>D76+((7/12*1/3)/2)</f>
        <v>3.5139</v>
      </c>
      <c r="L77" s="7">
        <f>D76+((8/12*1/3)/2)</f>
        <v>3.5278</v>
      </c>
      <c r="M77" s="8">
        <f>D76+((9/12*1/3)/2)</f>
        <v>3.5417000000000001</v>
      </c>
      <c r="N77" s="7">
        <f>D76+((10/12*1/3)/2)</f>
        <v>3.5556000000000001</v>
      </c>
      <c r="O77" s="8">
        <f>D76+((11/12*1/3)/2)</f>
        <v>3.5695000000000001</v>
      </c>
    </row>
    <row r="78" spans="2:15" ht="8.1" customHeight="1" x14ac:dyDescent="0.35">
      <c r="E78" s="12"/>
      <c r="F78" s="13"/>
      <c r="G78" s="12"/>
      <c r="H78" s="13"/>
      <c r="I78" s="12"/>
      <c r="J78" s="13"/>
      <c r="K78" s="12"/>
      <c r="L78" s="13"/>
      <c r="M78" s="12"/>
      <c r="N78" s="13"/>
      <c r="O78" s="12"/>
    </row>
    <row r="79" spans="2:15" ht="21.75" customHeight="1" x14ac:dyDescent="0.35">
      <c r="B79" s="1">
        <v>24</v>
      </c>
      <c r="C79" s="1" t="s">
        <v>12</v>
      </c>
      <c r="D79" s="31">
        <f t="shared" si="1"/>
        <v>3.5832999999999999</v>
      </c>
    </row>
    <row r="80" spans="2:15" ht="21.75" customHeight="1" x14ac:dyDescent="0.35">
      <c r="D80" s="32"/>
      <c r="E80" s="6">
        <f>D79+((1/12*1/3)/2)</f>
        <v>3.5972</v>
      </c>
      <c r="F80" s="4">
        <f>D79+((2/12*1/3)/2)</f>
        <v>3.6111</v>
      </c>
      <c r="G80" s="6">
        <f>D79+((3/12*1/3)/2)</f>
        <v>3.625</v>
      </c>
      <c r="H80" s="4">
        <f>D79+((4/12*1/3)/2)</f>
        <v>3.6389</v>
      </c>
      <c r="I80" s="6">
        <f>D79+((5/12*1/3)/2)</f>
        <v>3.6526999999999998</v>
      </c>
      <c r="J80" s="4">
        <f>D79+((6/12*1/3)/2)</f>
        <v>3.6665999999999999</v>
      </c>
      <c r="K80" s="6">
        <f>D79+((7/12*1/3)/2)</f>
        <v>3.6804999999999999</v>
      </c>
      <c r="L80" s="4">
        <f>D79+((8/12*1/3)/2)</f>
        <v>3.6943999999999999</v>
      </c>
      <c r="M80" s="6">
        <f>D79+((9/12*1/3)/2)</f>
        <v>3.7082999999999999</v>
      </c>
      <c r="N80" s="4">
        <f>D79+((10/12*1/3)/2)</f>
        <v>3.7222</v>
      </c>
      <c r="O80" s="6">
        <f>D79+((11/12*1/3)/2)</f>
        <v>3.7361</v>
      </c>
    </row>
    <row r="81" spans="2:15" ht="8.1" customHeight="1" x14ac:dyDescent="0.35">
      <c r="E81" s="12"/>
      <c r="F81" s="13"/>
      <c r="G81" s="12"/>
      <c r="H81" s="13"/>
      <c r="I81" s="12"/>
      <c r="J81" s="13"/>
      <c r="K81" s="12"/>
      <c r="L81" s="13"/>
      <c r="M81" s="12"/>
      <c r="N81" s="13"/>
      <c r="O81" s="12"/>
    </row>
    <row r="82" spans="2:15" ht="21.75" customHeight="1" x14ac:dyDescent="0.35">
      <c r="B82" s="1">
        <v>25</v>
      </c>
      <c r="C82" s="1" t="s">
        <v>12</v>
      </c>
      <c r="D82" s="29">
        <f t="shared" si="1"/>
        <v>3.75</v>
      </c>
    </row>
    <row r="83" spans="2:15" ht="21.75" customHeight="1" x14ac:dyDescent="0.35">
      <c r="D83" s="30"/>
      <c r="E83" s="9">
        <f>D82+((1/12*1/3)/2)</f>
        <v>3.7639</v>
      </c>
      <c r="F83" s="7">
        <f>D82+((2/12*1/3)/2)</f>
        <v>3.7778</v>
      </c>
      <c r="G83" s="8">
        <f>D82+((3/12*1/3)/2)</f>
        <v>3.7917000000000001</v>
      </c>
      <c r="H83" s="7">
        <f>D82+((4/12*1/3)/2)</f>
        <v>3.8056000000000001</v>
      </c>
      <c r="I83" s="8">
        <f>D82+((5/12*1/3)/2)</f>
        <v>3.8193999999999999</v>
      </c>
      <c r="J83" s="7">
        <f>D82+((6/12*1/3)/2)</f>
        <v>3.8332999999999999</v>
      </c>
      <c r="K83" s="8">
        <f>D82+((7/12*1/3)/2)</f>
        <v>3.8472</v>
      </c>
      <c r="L83" s="7">
        <f>D82+((8/12*1/3)/2)</f>
        <v>3.8611</v>
      </c>
      <c r="M83" s="8">
        <f>D82+((9/12*1/3)/2)</f>
        <v>3.875</v>
      </c>
      <c r="N83" s="7">
        <f>D82+((10/12*1/3)/2)</f>
        <v>3.8889</v>
      </c>
      <c r="O83" s="8">
        <f>D82+((11/12*1/3)/2)</f>
        <v>3.9028</v>
      </c>
    </row>
    <row r="84" spans="2:15" ht="8.1" customHeight="1" x14ac:dyDescent="0.35">
      <c r="E84" s="12"/>
      <c r="F84" s="13"/>
      <c r="G84" s="12"/>
      <c r="H84" s="13"/>
      <c r="I84" s="12"/>
      <c r="J84" s="13"/>
      <c r="K84" s="12"/>
      <c r="L84" s="13"/>
      <c r="M84" s="12"/>
      <c r="N84" s="13"/>
      <c r="O84" s="12"/>
    </row>
    <row r="85" spans="2:15" ht="21.75" customHeight="1" x14ac:dyDescent="0.35">
      <c r="B85" s="1">
        <v>26</v>
      </c>
      <c r="C85" s="1" t="s">
        <v>12</v>
      </c>
      <c r="D85" s="31">
        <f t="shared" si="1"/>
        <v>3.9167000000000001</v>
      </c>
    </row>
    <row r="86" spans="2:15" ht="21.75" customHeight="1" x14ac:dyDescent="0.35">
      <c r="D86" s="32"/>
      <c r="E86" s="6">
        <f>D85+((1/12*1/3)/2)</f>
        <v>3.9306000000000001</v>
      </c>
      <c r="F86" s="4">
        <f>D85+((2/12*1/3)/2)</f>
        <v>3.9445000000000001</v>
      </c>
      <c r="G86" s="6">
        <f>D85+((3/12*1/3)/2)</f>
        <v>3.9584000000000001</v>
      </c>
      <c r="H86" s="4">
        <f>D85+((4/12*1/3)/2)</f>
        <v>3.9723000000000002</v>
      </c>
      <c r="I86" s="6">
        <f>D85+((5/12*1/3)/2)</f>
        <v>3.9861</v>
      </c>
      <c r="J86" s="4">
        <f>D85+((6/12*1/3)/2)</f>
        <v>4</v>
      </c>
      <c r="K86" s="6">
        <f>D85+((7/12*1/3)/2)</f>
        <v>4.0138999999999996</v>
      </c>
      <c r="L86" s="4">
        <f>D85+((8/12*1/3)/2)</f>
        <v>4.0278</v>
      </c>
      <c r="M86" s="6">
        <f>D85+((9/12*1/3)/2)</f>
        <v>4.0416999999999996</v>
      </c>
      <c r="N86" s="4">
        <f>D85+((10/12*1/3)/2)</f>
        <v>4.0556000000000001</v>
      </c>
      <c r="O86" s="6">
        <f>D85+((11/12*1/3)/2)</f>
        <v>4.0694999999999997</v>
      </c>
    </row>
    <row r="87" spans="2:15" ht="8.1" customHeight="1" x14ac:dyDescent="0.35">
      <c r="E87" s="12"/>
      <c r="F87" s="13"/>
      <c r="G87" s="12"/>
      <c r="H87" s="13"/>
      <c r="I87" s="12"/>
      <c r="J87" s="13"/>
      <c r="K87" s="12"/>
      <c r="L87" s="13"/>
      <c r="M87" s="12"/>
      <c r="N87" s="13"/>
      <c r="O87" s="12"/>
    </row>
    <row r="88" spans="2:15" ht="21.75" customHeight="1" x14ac:dyDescent="0.35">
      <c r="B88" s="1">
        <v>27</v>
      </c>
      <c r="C88" s="1" t="s">
        <v>12</v>
      </c>
      <c r="D88" s="29">
        <f t="shared" si="1"/>
        <v>4.0833000000000004</v>
      </c>
    </row>
    <row r="89" spans="2:15" ht="21.75" customHeight="1" x14ac:dyDescent="0.35">
      <c r="D89" s="30"/>
      <c r="E89" s="9">
        <f>D88+((1/12*1/3)/2)</f>
        <v>4.0972</v>
      </c>
      <c r="F89" s="7">
        <f>D88+((2/12*1/3)/2)</f>
        <v>4.1111000000000004</v>
      </c>
      <c r="G89" s="8">
        <f>D88+((3/12*1/3)/2)</f>
        <v>4.125</v>
      </c>
      <c r="H89" s="7">
        <f>D88+((4/12*1/3)/2)</f>
        <v>4.1388999999999996</v>
      </c>
      <c r="I89" s="8">
        <f>D88+((5/12*1/3)/2)</f>
        <v>4.1527000000000003</v>
      </c>
      <c r="J89" s="7">
        <f>D88+((6/12*1/3)/2)</f>
        <v>4.1665999999999999</v>
      </c>
      <c r="K89" s="8">
        <f>D88+((7/12*1/3)/2)</f>
        <v>4.1805000000000003</v>
      </c>
      <c r="L89" s="7">
        <f>D88+((8/12*1/3)/2)</f>
        <v>4.1943999999999999</v>
      </c>
      <c r="M89" s="8">
        <f>D88+((9/12*1/3)/2)</f>
        <v>4.2083000000000004</v>
      </c>
      <c r="N89" s="7">
        <f>D88+((10/12*1/3)/2)</f>
        <v>4.2222</v>
      </c>
      <c r="O89" s="8">
        <f>D88+((11/12*1/3)/2)</f>
        <v>4.2361000000000004</v>
      </c>
    </row>
    <row r="90" spans="2:15" ht="8.1" customHeight="1" x14ac:dyDescent="0.35">
      <c r="E90" s="12"/>
      <c r="F90" s="13"/>
      <c r="G90" s="12"/>
      <c r="H90" s="13"/>
      <c r="I90" s="12"/>
      <c r="J90" s="13"/>
      <c r="K90" s="12"/>
      <c r="L90" s="13"/>
      <c r="M90" s="12"/>
      <c r="N90" s="13"/>
      <c r="O90" s="12"/>
    </row>
    <row r="91" spans="2:15" ht="21.75" customHeight="1" x14ac:dyDescent="0.35">
      <c r="B91" s="1">
        <v>28</v>
      </c>
      <c r="C91" s="1" t="s">
        <v>12</v>
      </c>
      <c r="D91" s="31">
        <f t="shared" si="1"/>
        <v>4.25</v>
      </c>
    </row>
    <row r="92" spans="2:15" ht="21.75" customHeight="1" x14ac:dyDescent="0.35">
      <c r="D92" s="32"/>
      <c r="E92" s="6">
        <f>D91+((1/12*1/3)/2)</f>
        <v>4.2638999999999996</v>
      </c>
      <c r="F92" s="4">
        <f>D91+((2/12*1/3)/2)</f>
        <v>4.2778</v>
      </c>
      <c r="G92" s="6">
        <f>D91+((3/12*1/3)/2)</f>
        <v>4.2916999999999996</v>
      </c>
      <c r="H92" s="4">
        <f>D91+((4/12*1/3)/2)</f>
        <v>4.3056000000000001</v>
      </c>
      <c r="I92" s="6">
        <f>D91+((5/12*1/3)/2)</f>
        <v>4.3193999999999999</v>
      </c>
      <c r="J92" s="4">
        <f>D91+((6/12*1/3)/2)</f>
        <v>4.3333000000000004</v>
      </c>
      <c r="K92" s="6">
        <f>D91+((7/12*1/3)/2)</f>
        <v>4.3472</v>
      </c>
      <c r="L92" s="4">
        <f>D91+((8/12*1/3)/2)</f>
        <v>4.3611000000000004</v>
      </c>
      <c r="M92" s="6">
        <f>D91+((9/12*1/3)/2)</f>
        <v>4.375</v>
      </c>
      <c r="N92" s="4">
        <f>D91+((10/12*1/3)/2)</f>
        <v>4.3888999999999996</v>
      </c>
      <c r="O92" s="6">
        <f>D91+((11/12*1/3)/2)</f>
        <v>4.4028</v>
      </c>
    </row>
    <row r="93" spans="2:15" ht="8.1" customHeight="1" x14ac:dyDescent="0.35">
      <c r="E93" s="12"/>
      <c r="F93" s="13"/>
      <c r="G93" s="12"/>
      <c r="H93" s="13"/>
      <c r="I93" s="12"/>
      <c r="J93" s="13"/>
      <c r="K93" s="12"/>
      <c r="L93" s="13"/>
      <c r="M93" s="12"/>
      <c r="N93" s="13"/>
      <c r="O93" s="12"/>
    </row>
    <row r="94" spans="2:15" ht="21.75" customHeight="1" x14ac:dyDescent="0.35">
      <c r="B94" s="1">
        <v>29</v>
      </c>
      <c r="C94" s="1" t="s">
        <v>12</v>
      </c>
      <c r="D94" s="29">
        <f t="shared" si="1"/>
        <v>4.4166999999999996</v>
      </c>
    </row>
    <row r="95" spans="2:15" ht="21.75" customHeight="1" x14ac:dyDescent="0.35">
      <c r="D95" s="30"/>
      <c r="E95" s="9">
        <f>D94+((1/12*1/3)/2)</f>
        <v>4.4306000000000001</v>
      </c>
      <c r="F95" s="7">
        <f>D94+((2/12*1/3)/2)</f>
        <v>4.4444999999999997</v>
      </c>
      <c r="G95" s="8">
        <f>D94+((3/12*1/3)/2)</f>
        <v>4.4584000000000001</v>
      </c>
      <c r="H95" s="7">
        <f>D94+((4/12*1/3)/2)</f>
        <v>4.4722999999999997</v>
      </c>
      <c r="I95" s="8">
        <f>D94+((5/12*1/3)/2)</f>
        <v>4.4861000000000004</v>
      </c>
      <c r="J95" s="7">
        <f>D94+((6/12*1/3)/2)</f>
        <v>4.5</v>
      </c>
      <c r="K95" s="8">
        <f>D94+((7/12*1/3)/2)</f>
        <v>4.5138999999999996</v>
      </c>
      <c r="L95" s="7">
        <f>D94+((8/12*1/3)/2)</f>
        <v>4.5278</v>
      </c>
      <c r="M95" s="8">
        <f>D94+((9/12*1/3)/2)</f>
        <v>4.5416999999999996</v>
      </c>
      <c r="N95" s="7">
        <f>D94+((10/12*1/3)/2)</f>
        <v>4.5556000000000001</v>
      </c>
      <c r="O95" s="8">
        <f>D94+((11/12*1/3)/2)</f>
        <v>4.5694999999999997</v>
      </c>
    </row>
    <row r="96" spans="2:15" ht="8.1" customHeight="1" x14ac:dyDescent="0.35">
      <c r="E96" s="12"/>
      <c r="F96" s="13"/>
      <c r="G96" s="12"/>
      <c r="H96" s="13"/>
      <c r="I96" s="12"/>
      <c r="J96" s="13"/>
      <c r="K96" s="12"/>
      <c r="L96" s="13"/>
      <c r="M96" s="12"/>
      <c r="N96" s="13"/>
      <c r="O96" s="12"/>
    </row>
    <row r="97" spans="2:15" ht="21.75" customHeight="1" x14ac:dyDescent="0.35">
      <c r="B97" s="1">
        <v>30</v>
      </c>
      <c r="C97" s="1" t="s">
        <v>12</v>
      </c>
      <c r="D97" s="11">
        <f>((10/4)+((B97-10)*1/3))/2</f>
        <v>4.5833000000000004</v>
      </c>
      <c r="E97" s="11">
        <v>4.5833000000000004</v>
      </c>
      <c r="F97" s="11">
        <v>4.5833000000000004</v>
      </c>
      <c r="G97" s="11">
        <v>4.5833000000000004</v>
      </c>
      <c r="H97" s="11">
        <v>4.5833000000000004</v>
      </c>
      <c r="I97" s="11">
        <v>4.5833000000000004</v>
      </c>
      <c r="J97" s="11">
        <v>4.5833000000000004</v>
      </c>
      <c r="K97" s="11">
        <v>4.5833000000000004</v>
      </c>
      <c r="L97" s="11">
        <v>4.5833000000000004</v>
      </c>
      <c r="M97" s="11">
        <v>4.5833000000000004</v>
      </c>
      <c r="N97" s="11">
        <v>4.5833000000000004</v>
      </c>
      <c r="O97" s="11">
        <v>4.5833000000000004</v>
      </c>
    </row>
    <row r="98" spans="2:15" ht="21.75" customHeight="1" x14ac:dyDescent="0.35">
      <c r="B98" s="1">
        <v>31</v>
      </c>
      <c r="C98" s="1" t="s">
        <v>12</v>
      </c>
      <c r="D98" s="11">
        <v>4.5833000000000004</v>
      </c>
      <c r="E98" s="11">
        <v>4.5833000000000004</v>
      </c>
      <c r="F98" s="11">
        <v>4.5833000000000004</v>
      </c>
      <c r="G98" s="11">
        <v>4.5833000000000004</v>
      </c>
      <c r="H98" s="11">
        <v>4.5833000000000004</v>
      </c>
      <c r="I98" s="11">
        <v>4.5833000000000004</v>
      </c>
      <c r="J98" s="11">
        <v>4.5833000000000004</v>
      </c>
      <c r="K98" s="11">
        <v>4.5833000000000004</v>
      </c>
      <c r="L98" s="11">
        <v>4.5833000000000004</v>
      </c>
      <c r="M98" s="11">
        <v>4.5833000000000004</v>
      </c>
      <c r="N98" s="11">
        <v>4.5833000000000004</v>
      </c>
      <c r="O98" s="11">
        <v>4.5833000000000004</v>
      </c>
    </row>
    <row r="99" spans="2:15" ht="21.75" customHeight="1" x14ac:dyDescent="0.35">
      <c r="B99" s="1">
        <v>32</v>
      </c>
      <c r="C99" s="1" t="s">
        <v>12</v>
      </c>
      <c r="D99" s="11">
        <v>4.5833000000000004</v>
      </c>
      <c r="E99" s="11">
        <v>4.5833000000000004</v>
      </c>
      <c r="F99" s="11">
        <v>4.5833000000000004</v>
      </c>
      <c r="G99" s="11">
        <v>4.5833000000000004</v>
      </c>
      <c r="H99" s="11">
        <v>4.5833000000000004</v>
      </c>
      <c r="I99" s="11">
        <v>4.5833000000000004</v>
      </c>
      <c r="J99" s="11">
        <v>4.5833000000000004</v>
      </c>
      <c r="K99" s="11">
        <v>4.5833000000000004</v>
      </c>
      <c r="L99" s="11">
        <v>4.5833000000000004</v>
      </c>
      <c r="M99" s="11">
        <v>4.5833000000000004</v>
      </c>
      <c r="N99" s="11">
        <v>4.5833000000000004</v>
      </c>
      <c r="O99" s="11">
        <v>4.5833000000000004</v>
      </c>
    </row>
    <row r="100" spans="2:15" ht="21.75" customHeight="1" x14ac:dyDescent="0.35">
      <c r="B100" s="1">
        <v>33</v>
      </c>
      <c r="C100" s="1" t="s">
        <v>12</v>
      </c>
      <c r="D100" s="11">
        <v>4.5833000000000004</v>
      </c>
      <c r="E100" s="11">
        <v>4.5833000000000004</v>
      </c>
      <c r="F100" s="11">
        <v>4.5833000000000004</v>
      </c>
      <c r="G100" s="11">
        <v>4.5833000000000004</v>
      </c>
      <c r="H100" s="11">
        <v>4.5833000000000004</v>
      </c>
      <c r="I100" s="11">
        <v>4.5833000000000004</v>
      </c>
      <c r="J100" s="11">
        <v>4.5833000000000004</v>
      </c>
      <c r="K100" s="11">
        <v>4.5833000000000004</v>
      </c>
      <c r="L100" s="11">
        <v>4.5833000000000004</v>
      </c>
      <c r="M100" s="11">
        <v>4.5833000000000004</v>
      </c>
      <c r="N100" s="11">
        <v>4.5833000000000004</v>
      </c>
      <c r="O100" s="11">
        <v>4.5833000000000004</v>
      </c>
    </row>
    <row r="101" spans="2:15" ht="21.75" customHeight="1" x14ac:dyDescent="0.35">
      <c r="B101" s="1">
        <v>34</v>
      </c>
      <c r="C101" s="1" t="s">
        <v>12</v>
      </c>
      <c r="D101" s="11">
        <v>4.5833000000000004</v>
      </c>
      <c r="E101" s="11">
        <v>4.5833000000000004</v>
      </c>
      <c r="F101" s="11">
        <v>4.5833000000000004</v>
      </c>
      <c r="G101" s="11">
        <v>4.5833000000000004</v>
      </c>
      <c r="H101" s="11">
        <v>4.5833000000000004</v>
      </c>
      <c r="I101" s="11">
        <v>4.5833000000000004</v>
      </c>
      <c r="J101" s="11">
        <v>4.5833000000000004</v>
      </c>
      <c r="K101" s="11">
        <v>4.5833000000000004</v>
      </c>
      <c r="L101" s="11">
        <v>4.5833000000000004</v>
      </c>
      <c r="M101" s="11">
        <v>4.5833000000000004</v>
      </c>
      <c r="N101" s="11">
        <v>4.5833000000000004</v>
      </c>
      <c r="O101" s="11">
        <v>4.5833000000000004</v>
      </c>
    </row>
    <row r="102" spans="2:15" ht="21.75" customHeight="1" x14ac:dyDescent="0.35">
      <c r="B102" s="1">
        <v>35</v>
      </c>
      <c r="C102" s="1" t="s">
        <v>12</v>
      </c>
      <c r="D102" s="11">
        <v>4.5833000000000004</v>
      </c>
      <c r="E102" s="11">
        <v>4.5833000000000004</v>
      </c>
      <c r="F102" s="11">
        <v>4.5833000000000004</v>
      </c>
      <c r="G102" s="11">
        <v>4.5833000000000004</v>
      </c>
      <c r="H102" s="11">
        <v>4.5833000000000004</v>
      </c>
      <c r="I102" s="11">
        <v>4.5833000000000004</v>
      </c>
      <c r="J102" s="11">
        <v>4.5833000000000004</v>
      </c>
      <c r="K102" s="11">
        <v>4.5833000000000004</v>
      </c>
      <c r="L102" s="11">
        <v>4.5833000000000004</v>
      </c>
      <c r="M102" s="11">
        <v>4.5833000000000004</v>
      </c>
      <c r="N102" s="11">
        <v>4.5833000000000004</v>
      </c>
      <c r="O102" s="11">
        <v>4.5833000000000004</v>
      </c>
    </row>
    <row r="103" spans="2:15" ht="21.75" customHeight="1" x14ac:dyDescent="0.35">
      <c r="B103" s="1">
        <v>36</v>
      </c>
      <c r="C103" s="1" t="s">
        <v>12</v>
      </c>
      <c r="D103" s="11">
        <v>4.5833000000000004</v>
      </c>
      <c r="E103" s="11">
        <v>4.5833000000000004</v>
      </c>
      <c r="F103" s="11">
        <v>4.5833000000000004</v>
      </c>
      <c r="G103" s="11">
        <v>4.5833000000000004</v>
      </c>
      <c r="H103" s="11">
        <v>4.5833000000000004</v>
      </c>
      <c r="I103" s="11">
        <v>4.5833000000000004</v>
      </c>
      <c r="J103" s="11">
        <v>4.5833000000000004</v>
      </c>
      <c r="K103" s="11">
        <v>4.5833000000000004</v>
      </c>
      <c r="L103" s="11">
        <v>4.5833000000000004</v>
      </c>
      <c r="M103" s="11">
        <v>4.5833000000000004</v>
      </c>
      <c r="N103" s="11">
        <v>4.5833000000000004</v>
      </c>
      <c r="O103" s="11">
        <v>4.5833000000000004</v>
      </c>
    </row>
    <row r="104" spans="2:15" ht="21.75" customHeight="1" x14ac:dyDescent="0.35">
      <c r="B104" s="1">
        <v>37</v>
      </c>
      <c r="C104" s="1" t="s">
        <v>12</v>
      </c>
      <c r="D104" s="11">
        <v>4.5833000000000004</v>
      </c>
      <c r="E104" s="11">
        <v>4.5833000000000004</v>
      </c>
      <c r="F104" s="11">
        <v>4.5833000000000004</v>
      </c>
      <c r="G104" s="11">
        <v>4.5833000000000004</v>
      </c>
      <c r="H104" s="11">
        <v>4.5833000000000004</v>
      </c>
      <c r="I104" s="11">
        <v>4.5833000000000004</v>
      </c>
      <c r="J104" s="11">
        <v>4.5833000000000004</v>
      </c>
      <c r="K104" s="11">
        <v>4.5833000000000004</v>
      </c>
      <c r="L104" s="11">
        <v>4.5833000000000004</v>
      </c>
      <c r="M104" s="11">
        <v>4.5833000000000004</v>
      </c>
      <c r="N104" s="11">
        <v>4.5833000000000004</v>
      </c>
      <c r="O104" s="11">
        <v>4.5833000000000004</v>
      </c>
    </row>
    <row r="105" spans="2:15" ht="21.75" customHeight="1" x14ac:dyDescent="0.35">
      <c r="B105" s="1">
        <v>38</v>
      </c>
      <c r="C105" s="1" t="s">
        <v>12</v>
      </c>
      <c r="D105" s="11">
        <v>4.5833000000000004</v>
      </c>
      <c r="E105" s="11">
        <v>4.5833000000000004</v>
      </c>
      <c r="F105" s="11">
        <v>4.5833000000000004</v>
      </c>
      <c r="G105" s="11">
        <v>4.5833000000000004</v>
      </c>
      <c r="H105" s="11">
        <v>4.5833000000000004</v>
      </c>
      <c r="I105" s="11">
        <v>4.5833000000000004</v>
      </c>
      <c r="J105" s="11">
        <v>4.5833000000000004</v>
      </c>
      <c r="K105" s="11">
        <v>4.5833000000000004</v>
      </c>
      <c r="L105" s="11">
        <v>4.5833000000000004</v>
      </c>
      <c r="M105" s="11">
        <v>4.5833000000000004</v>
      </c>
      <c r="N105" s="11">
        <v>4.5833000000000004</v>
      </c>
      <c r="O105" s="11">
        <v>4.5833000000000004</v>
      </c>
    </row>
    <row r="106" spans="2:15" ht="21.75" customHeight="1" x14ac:dyDescent="0.35">
      <c r="B106" s="1">
        <v>39</v>
      </c>
      <c r="C106" s="1" t="s">
        <v>12</v>
      </c>
      <c r="D106" s="11">
        <v>4.5833000000000004</v>
      </c>
      <c r="E106" s="11">
        <v>4.5833000000000004</v>
      </c>
      <c r="F106" s="11">
        <v>4.5833000000000004</v>
      </c>
      <c r="G106" s="11">
        <v>4.5833000000000004</v>
      </c>
      <c r="H106" s="11">
        <v>4.5833000000000004</v>
      </c>
      <c r="I106" s="11">
        <v>4.5833000000000004</v>
      </c>
      <c r="J106" s="11">
        <v>4.5833000000000004</v>
      </c>
      <c r="K106" s="11">
        <v>4.5833000000000004</v>
      </c>
      <c r="L106" s="11">
        <v>4.5833000000000004</v>
      </c>
      <c r="M106" s="11">
        <v>4.5833000000000004</v>
      </c>
      <c r="N106" s="11">
        <v>4.5833000000000004</v>
      </c>
      <c r="O106" s="11">
        <v>4.5833000000000004</v>
      </c>
    </row>
    <row r="107" spans="2:15" ht="21.75" customHeight="1" x14ac:dyDescent="0.35">
      <c r="B107" s="1">
        <v>40</v>
      </c>
      <c r="C107" s="1" t="s">
        <v>12</v>
      </c>
      <c r="D107" s="11">
        <v>4.5833000000000004</v>
      </c>
      <c r="E107" s="11">
        <v>4.5833000000000004</v>
      </c>
      <c r="F107" s="11">
        <v>4.5833000000000004</v>
      </c>
      <c r="G107" s="11">
        <v>4.5833000000000004</v>
      </c>
      <c r="H107" s="11">
        <v>4.5833000000000004</v>
      </c>
      <c r="I107" s="11">
        <v>4.5833000000000004</v>
      </c>
      <c r="J107" s="11">
        <v>4.5833000000000004</v>
      </c>
      <c r="K107" s="11">
        <v>4.5833000000000004</v>
      </c>
      <c r="L107" s="11">
        <v>4.5833000000000004</v>
      </c>
      <c r="M107" s="11">
        <v>4.5833000000000004</v>
      </c>
      <c r="N107" s="11">
        <v>4.5833000000000004</v>
      </c>
      <c r="O107" s="11">
        <v>4.5833000000000004</v>
      </c>
    </row>
  </sheetData>
  <mergeCells count="31">
    <mergeCell ref="D91:D92"/>
    <mergeCell ref="D88:D89"/>
    <mergeCell ref="B4:C4"/>
    <mergeCell ref="B5:D8"/>
    <mergeCell ref="D70:D71"/>
    <mergeCell ref="D76:D77"/>
    <mergeCell ref="D82:D83"/>
    <mergeCell ref="D10:D11"/>
    <mergeCell ref="D13:D14"/>
    <mergeCell ref="D16:D17"/>
    <mergeCell ref="D19:D20"/>
    <mergeCell ref="D22:D23"/>
    <mergeCell ref="D67:D68"/>
    <mergeCell ref="D73:D74"/>
    <mergeCell ref="D79:D80"/>
    <mergeCell ref="D94:D95"/>
    <mergeCell ref="D25:D26"/>
    <mergeCell ref="D31:D32"/>
    <mergeCell ref="D37:D38"/>
    <mergeCell ref="D43:D44"/>
    <mergeCell ref="D49:D50"/>
    <mergeCell ref="D34:D35"/>
    <mergeCell ref="D40:D41"/>
    <mergeCell ref="D46:D47"/>
    <mergeCell ref="D52:D53"/>
    <mergeCell ref="D58:D59"/>
    <mergeCell ref="D64:D65"/>
    <mergeCell ref="D55:D56"/>
    <mergeCell ref="D61:D62"/>
    <mergeCell ref="D28:D29"/>
    <mergeCell ref="D85:D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C33D-44F4-4E22-A2D9-DD48D080BF00}">
  <dimension ref="B1:P108"/>
  <sheetViews>
    <sheetView showGridLines="0" workbookViewId="0">
      <selection activeCell="B1" sqref="B1"/>
    </sheetView>
  </sheetViews>
  <sheetFormatPr baseColWidth="10" defaultRowHeight="18" x14ac:dyDescent="0.35"/>
  <cols>
    <col min="1" max="1" width="11.42578125" style="1"/>
    <col min="2" max="3" width="8.7109375" style="1" customWidth="1"/>
    <col min="4" max="4" width="15.7109375" style="1" customWidth="1"/>
    <col min="5" max="16384" width="11.42578125" style="1"/>
  </cols>
  <sheetData>
    <row r="1" spans="2:16" ht="21.75" x14ac:dyDescent="0.4">
      <c r="B1" s="28" t="s">
        <v>17</v>
      </c>
    </row>
    <row r="2" spans="2:16" ht="21.75" x14ac:dyDescent="0.4">
      <c r="B2" s="28" t="s">
        <v>16</v>
      </c>
    </row>
    <row r="3" spans="2:16" ht="21.75" x14ac:dyDescent="0.4">
      <c r="B3" s="28"/>
    </row>
    <row r="4" spans="2:16" ht="21.75" customHeight="1" x14ac:dyDescent="0.35">
      <c r="C4" s="14" t="s">
        <v>13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ht="21.75" customHeight="1" x14ac:dyDescent="0.35">
      <c r="B5" s="33" t="s">
        <v>14</v>
      </c>
      <c r="C5" s="33"/>
    </row>
    <row r="6" spans="2:16" ht="21.75" customHeight="1" x14ac:dyDescent="0.35">
      <c r="B6" s="34" t="s">
        <v>15</v>
      </c>
      <c r="C6" s="35"/>
      <c r="D6" s="35"/>
    </row>
    <row r="7" spans="2:16" ht="21.75" customHeight="1" x14ac:dyDescent="0.35">
      <c r="B7" s="35"/>
      <c r="C7" s="35"/>
      <c r="D7" s="35"/>
      <c r="E7" s="2" t="s">
        <v>2</v>
      </c>
      <c r="F7" s="2" t="s">
        <v>10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2" t="s">
        <v>0</v>
      </c>
      <c r="M7" s="2" t="s">
        <v>1</v>
      </c>
      <c r="N7" s="2" t="s">
        <v>8</v>
      </c>
      <c r="O7" s="2" t="s">
        <v>9</v>
      </c>
    </row>
    <row r="8" spans="2:16" ht="8.1" customHeight="1" x14ac:dyDescent="0.35">
      <c r="B8" s="35"/>
      <c r="C8" s="35"/>
      <c r="D8" s="35"/>
      <c r="E8" s="12"/>
      <c r="F8" s="13"/>
      <c r="G8" s="12"/>
      <c r="H8" s="13"/>
      <c r="I8" s="12"/>
      <c r="J8" s="13"/>
      <c r="K8" s="12"/>
      <c r="L8" s="13"/>
      <c r="M8" s="12"/>
      <c r="N8" s="13"/>
      <c r="O8" s="12"/>
    </row>
    <row r="9" spans="2:16" ht="21.75" customHeight="1" x14ac:dyDescent="0.35">
      <c r="B9" s="35"/>
      <c r="C9" s="35"/>
      <c r="D9" s="35"/>
      <c r="E9" s="3"/>
      <c r="F9" s="3"/>
      <c r="G9" s="3"/>
      <c r="H9" s="3"/>
      <c r="I9" s="3"/>
      <c r="J9" s="3"/>
      <c r="K9" s="3"/>
      <c r="L9" s="4">
        <f>((8/12)*(1/4))/2</f>
        <v>8.3299999999999999E-2</v>
      </c>
      <c r="M9" s="5">
        <f>(9/12*1/4)/2</f>
        <v>9.375E-2</v>
      </c>
      <c r="N9" s="4">
        <f>(10/12*1/4)/2</f>
        <v>0.1042</v>
      </c>
      <c r="O9" s="6">
        <f>(11/12*1/4)/2</f>
        <v>0.11459999999999999</v>
      </c>
    </row>
    <row r="10" spans="2:16" ht="8.1" customHeight="1" x14ac:dyDescent="0.35">
      <c r="E10" s="12"/>
      <c r="F10" s="13"/>
      <c r="G10" s="12"/>
      <c r="H10" s="13"/>
      <c r="I10" s="12"/>
      <c r="J10" s="13"/>
      <c r="K10" s="12"/>
      <c r="L10" s="13"/>
      <c r="M10" s="12"/>
      <c r="N10" s="13"/>
      <c r="O10" s="12"/>
    </row>
    <row r="11" spans="2:16" ht="21.75" customHeight="1" x14ac:dyDescent="0.35">
      <c r="B11" s="1">
        <v>1</v>
      </c>
      <c r="C11" s="1" t="s">
        <v>11</v>
      </c>
      <c r="D11" s="29">
        <f>(B11*1/4)/2</f>
        <v>0.125</v>
      </c>
    </row>
    <row r="12" spans="2:16" ht="21.75" customHeight="1" x14ac:dyDescent="0.35">
      <c r="D12" s="30"/>
      <c r="E12" s="9">
        <f>D11+((1/12*1/4)/2)</f>
        <v>0.13539999999999999</v>
      </c>
      <c r="F12" s="7">
        <f>D11+((2/12*1/4)/2)</f>
        <v>0.14580000000000001</v>
      </c>
      <c r="G12" s="9">
        <f>D11+((3/12*1/4)/2)</f>
        <v>0.15629999999999999</v>
      </c>
      <c r="H12" s="7">
        <f>D11+((4/12*1/4)/2)</f>
        <v>0.16669999999999999</v>
      </c>
      <c r="I12" s="9">
        <f>D11+((5/12*1/4)/2)</f>
        <v>0.17710000000000001</v>
      </c>
      <c r="J12" s="7">
        <f>D11+((6/12*1/4)/2)</f>
        <v>0.1875</v>
      </c>
      <c r="K12" s="9">
        <f>D11+((7/12*1/4)/2)</f>
        <v>0.19789999999999999</v>
      </c>
      <c r="L12" s="7">
        <f>D11+((8/12*1/4)/2)</f>
        <v>0.20830000000000001</v>
      </c>
      <c r="M12" s="9">
        <f>D11+((9/12*1/4)/2)</f>
        <v>0.21879999999999999</v>
      </c>
      <c r="N12" s="7">
        <f>D11+((10/12*1/4)/2)</f>
        <v>0.22919999999999999</v>
      </c>
      <c r="O12" s="9">
        <f>D11+((11/12*1/4)/2)</f>
        <v>0.23960000000000001</v>
      </c>
    </row>
    <row r="13" spans="2:16" ht="8.1" customHeight="1" x14ac:dyDescent="0.35">
      <c r="E13" s="12"/>
      <c r="F13" s="13"/>
      <c r="G13" s="12"/>
      <c r="H13" s="13"/>
      <c r="I13" s="12"/>
      <c r="J13" s="13"/>
      <c r="K13" s="12"/>
      <c r="L13" s="13"/>
      <c r="M13" s="12"/>
      <c r="N13" s="13"/>
      <c r="O13" s="12"/>
    </row>
    <row r="14" spans="2:16" ht="21.75" customHeight="1" x14ac:dyDescent="0.35">
      <c r="B14" s="1">
        <v>2</v>
      </c>
      <c r="C14" s="1" t="s">
        <v>12</v>
      </c>
      <c r="D14" s="31">
        <f>(B14*1/4)/2</f>
        <v>0.25</v>
      </c>
    </row>
    <row r="15" spans="2:16" ht="21.75" customHeight="1" x14ac:dyDescent="0.35">
      <c r="D15" s="32"/>
      <c r="E15" s="15">
        <f>D14+((1/12*1/4)/2)</f>
        <v>0.26040000000000002</v>
      </c>
      <c r="F15" s="4">
        <f>D14+((2/12*1/4)/2)</f>
        <v>0.27079999999999999</v>
      </c>
      <c r="G15" s="15">
        <f>D14+((3/12*1/4)/2)</f>
        <v>0.28129999999999999</v>
      </c>
      <c r="H15" s="4">
        <f>D14+((4/12*1/4)/2)</f>
        <v>0.29170000000000001</v>
      </c>
      <c r="I15" s="15">
        <f>D14+((5/12*1/4)/2)</f>
        <v>0.30209999999999998</v>
      </c>
      <c r="J15" s="4">
        <f>D14+((6/12*1/4)/2)</f>
        <v>0.3125</v>
      </c>
      <c r="K15" s="15">
        <f>D14+((7/12*1/4)/2)</f>
        <v>0.32290000000000002</v>
      </c>
      <c r="L15" s="4">
        <f>D14+((8/12*1/4)/2)</f>
        <v>0.33329999999999999</v>
      </c>
      <c r="M15" s="15">
        <f>D14+((9/12*1/4)/2)</f>
        <v>0.34379999999999999</v>
      </c>
      <c r="N15" s="4">
        <f>D14+((10/12*1/4)/2)</f>
        <v>0.35420000000000001</v>
      </c>
      <c r="O15" s="15">
        <f>D14+((11/12*1/4)/2)</f>
        <v>0.36459999999999998</v>
      </c>
    </row>
    <row r="16" spans="2:16" ht="8.1" customHeight="1" x14ac:dyDescent="0.35">
      <c r="E16" s="12"/>
      <c r="F16" s="13"/>
      <c r="G16" s="12"/>
      <c r="H16" s="13"/>
      <c r="I16" s="12"/>
      <c r="J16" s="13"/>
      <c r="K16" s="12"/>
      <c r="L16" s="13"/>
      <c r="M16" s="12"/>
      <c r="N16" s="13"/>
      <c r="O16" s="12"/>
    </row>
    <row r="17" spans="2:15" ht="21.75" customHeight="1" x14ac:dyDescent="0.35">
      <c r="B17" s="1">
        <v>3</v>
      </c>
      <c r="C17" s="1" t="s">
        <v>12</v>
      </c>
      <c r="D17" s="29">
        <f t="shared" ref="D17:D23" si="0">(B17*1/4)/2</f>
        <v>0.375</v>
      </c>
    </row>
    <row r="18" spans="2:15" ht="21.75" customHeight="1" x14ac:dyDescent="0.35">
      <c r="D18" s="30"/>
      <c r="E18" s="9">
        <f>D17+((1/12*1/4)/2)</f>
        <v>0.38540000000000002</v>
      </c>
      <c r="F18" s="7">
        <f>D17+((2/12*1/4)/2)</f>
        <v>0.39579999999999999</v>
      </c>
      <c r="G18" s="9">
        <f>D17+((3/12*1/4)/2)</f>
        <v>0.40629999999999999</v>
      </c>
      <c r="H18" s="7">
        <f>D17+((4/12*1/4)/2)</f>
        <v>0.41670000000000001</v>
      </c>
      <c r="I18" s="9">
        <f>D17+((5/12*1/4)/2)</f>
        <v>0.42709999999999998</v>
      </c>
      <c r="J18" s="7">
        <f>D17+((6/12*1/4)/2)</f>
        <v>0.4375</v>
      </c>
      <c r="K18" s="9">
        <f>D17+((7/12*1/4)/2)</f>
        <v>0.44790000000000002</v>
      </c>
      <c r="L18" s="7">
        <f>D17+((8/12*1/4)/2)</f>
        <v>0.45829999999999999</v>
      </c>
      <c r="M18" s="9">
        <f>D17+((9/12*1/4)/2)</f>
        <v>0.46879999999999999</v>
      </c>
      <c r="N18" s="7">
        <f>D17+((10/12*1/4)/2)</f>
        <v>0.47920000000000001</v>
      </c>
      <c r="O18" s="9">
        <f>D17+((11/12*1/4)/2)</f>
        <v>0.48959999999999998</v>
      </c>
    </row>
    <row r="19" spans="2:15" ht="8.1" customHeight="1" x14ac:dyDescent="0.35">
      <c r="E19" s="12"/>
      <c r="F19" s="13"/>
      <c r="G19" s="12"/>
      <c r="H19" s="13"/>
      <c r="I19" s="12"/>
      <c r="J19" s="13"/>
      <c r="K19" s="12"/>
      <c r="L19" s="13"/>
      <c r="M19" s="12"/>
      <c r="N19" s="13"/>
      <c r="O19" s="12"/>
    </row>
    <row r="20" spans="2:15" ht="21.75" customHeight="1" x14ac:dyDescent="0.35">
      <c r="B20" s="1">
        <v>4</v>
      </c>
      <c r="C20" s="1" t="s">
        <v>12</v>
      </c>
      <c r="D20" s="31">
        <f t="shared" si="0"/>
        <v>0.5</v>
      </c>
    </row>
    <row r="21" spans="2:15" ht="21.75" customHeight="1" x14ac:dyDescent="0.35">
      <c r="D21" s="32"/>
      <c r="E21" s="15">
        <f>D20+((1/12*1/4)/2)</f>
        <v>0.51039999999999996</v>
      </c>
      <c r="F21" s="4">
        <f>D20+((2/12*1/4)/2)</f>
        <v>0.52080000000000004</v>
      </c>
      <c r="G21" s="15">
        <f>D20+((3/12*1/4)/2)</f>
        <v>0.53129999999999999</v>
      </c>
      <c r="H21" s="4">
        <f>D20+((4/12*1/4)/2)</f>
        <v>0.54169999999999996</v>
      </c>
      <c r="I21" s="15">
        <f>D20+((5/12*1/4)/2)</f>
        <v>0.55210000000000004</v>
      </c>
      <c r="J21" s="4">
        <f>D20+((6/12*1/4)/2)</f>
        <v>0.5625</v>
      </c>
      <c r="K21" s="15">
        <f>D20+((7/12*1/4)/2)</f>
        <v>0.57289999999999996</v>
      </c>
      <c r="L21" s="4">
        <f>D20+((8/12*1/4)/2)</f>
        <v>0.58330000000000004</v>
      </c>
      <c r="M21" s="15">
        <f>D20+((9/12*1/4)/2)</f>
        <v>0.59379999999999999</v>
      </c>
      <c r="N21" s="4">
        <f>D20+((10/12*1/4)/2)</f>
        <v>0.60419999999999996</v>
      </c>
      <c r="O21" s="15">
        <f>D20+((11/12*1/4)/2)</f>
        <v>0.61460000000000004</v>
      </c>
    </row>
    <row r="22" spans="2:15" ht="8.1" customHeight="1" x14ac:dyDescent="0.35">
      <c r="E22" s="12"/>
      <c r="F22" s="13"/>
      <c r="G22" s="12"/>
      <c r="H22" s="13"/>
      <c r="I22" s="12"/>
      <c r="J22" s="13"/>
      <c r="K22" s="12"/>
      <c r="L22" s="13"/>
      <c r="M22" s="12"/>
      <c r="N22" s="13"/>
      <c r="O22" s="12"/>
    </row>
    <row r="23" spans="2:15" ht="21.75" customHeight="1" x14ac:dyDescent="0.35">
      <c r="B23" s="1">
        <v>5</v>
      </c>
      <c r="C23" s="1" t="s">
        <v>12</v>
      </c>
      <c r="D23" s="29">
        <f t="shared" si="0"/>
        <v>0.625</v>
      </c>
    </row>
    <row r="24" spans="2:15" ht="21.75" customHeight="1" x14ac:dyDescent="0.35">
      <c r="D24" s="30"/>
      <c r="E24" s="16">
        <f>((B23+(1/12))*0.3)/2</f>
        <v>0.76249999999999996</v>
      </c>
      <c r="F24" s="7">
        <f>((B23+(2/12))*0.3)/2</f>
        <v>0.77500000000000002</v>
      </c>
      <c r="G24" s="9">
        <f>((B23+(3/12))*0.3)/2</f>
        <v>0.78749999999999998</v>
      </c>
      <c r="H24" s="7">
        <f>((B23+(4/12))*0.3)/2</f>
        <v>0.8</v>
      </c>
      <c r="I24" s="9">
        <f>((B23+(5/12))*0.3)/2</f>
        <v>0.8125</v>
      </c>
      <c r="J24" s="7">
        <f>((B23+(6/12))*0.3)/2</f>
        <v>0.82499999999999996</v>
      </c>
      <c r="K24" s="9">
        <f>((B23+(7/12))*0.3)/2</f>
        <v>0.83750000000000002</v>
      </c>
      <c r="L24" s="7">
        <f>((B23+(8/12))*0.3)/2</f>
        <v>0.85</v>
      </c>
      <c r="M24" s="9">
        <f>((B23+(9/12))*0.3)/2</f>
        <v>0.86250000000000004</v>
      </c>
      <c r="N24" s="7">
        <f>((B23+(10/12))*0.3)/2</f>
        <v>0.875</v>
      </c>
      <c r="O24" s="9">
        <f>((B23+(11/12))*0.3)/2</f>
        <v>0.88749999999999996</v>
      </c>
    </row>
    <row r="25" spans="2:15" ht="8.1" customHeight="1" x14ac:dyDescent="0.35">
      <c r="E25" s="12"/>
      <c r="F25" s="13"/>
      <c r="G25" s="12"/>
      <c r="H25" s="13"/>
      <c r="I25" s="12"/>
      <c r="J25" s="13"/>
      <c r="K25" s="12"/>
      <c r="L25" s="13"/>
      <c r="M25" s="12"/>
      <c r="N25" s="13"/>
      <c r="O25" s="12"/>
    </row>
    <row r="26" spans="2:15" ht="21.75" customHeight="1" x14ac:dyDescent="0.35">
      <c r="B26" s="1">
        <v>6</v>
      </c>
      <c r="C26" s="1" t="s">
        <v>12</v>
      </c>
      <c r="D26" s="31">
        <f>(B26*0.3)/2</f>
        <v>0.9</v>
      </c>
    </row>
    <row r="27" spans="2:15" ht="21.75" customHeight="1" x14ac:dyDescent="0.35">
      <c r="D27" s="32"/>
      <c r="E27" s="15">
        <f>((B26+(1/12))*0.3)/2</f>
        <v>0.91249999999999998</v>
      </c>
      <c r="F27" s="4">
        <f>((B26+(2/12))*0.3)/2</f>
        <v>0.92500000000000004</v>
      </c>
      <c r="G27" s="6">
        <f>((B26+(3/12))*0.3)/2</f>
        <v>0.9375</v>
      </c>
      <c r="H27" s="4">
        <f>((B26+(4/12))*0.3)/2</f>
        <v>0.95</v>
      </c>
      <c r="I27" s="6">
        <f>((B26+(5/12))*0.3)/2</f>
        <v>0.96250000000000002</v>
      </c>
      <c r="J27" s="4">
        <f>((B26+(6/12))*0.3)/2</f>
        <v>0.97499999999999998</v>
      </c>
      <c r="K27" s="6">
        <f>((B26+(7/12))*0.3)/2</f>
        <v>0.98750000000000004</v>
      </c>
      <c r="L27" s="4">
        <f>((B26+(8/12))*0.3)/2</f>
        <v>1</v>
      </c>
      <c r="M27" s="6">
        <f>((B26+(9/12))*0.3)/2</f>
        <v>1.0125</v>
      </c>
      <c r="N27" s="4">
        <f>((B26+(10/12))*0.3)/2</f>
        <v>1.0249999999999999</v>
      </c>
      <c r="O27" s="6">
        <f>((B26+(11/12))*0.3)/2</f>
        <v>1.0375000000000001</v>
      </c>
    </row>
    <row r="28" spans="2:15" ht="8.1" customHeight="1" x14ac:dyDescent="0.35">
      <c r="E28" s="12"/>
      <c r="F28" s="13"/>
      <c r="G28" s="12"/>
      <c r="H28" s="13"/>
      <c r="I28" s="12"/>
      <c r="J28" s="13"/>
      <c r="K28" s="12"/>
      <c r="L28" s="13"/>
      <c r="M28" s="12"/>
      <c r="N28" s="13"/>
      <c r="O28" s="12"/>
    </row>
    <row r="29" spans="2:15" ht="21.75" customHeight="1" x14ac:dyDescent="0.35">
      <c r="B29" s="1">
        <v>7</v>
      </c>
      <c r="C29" s="1" t="s">
        <v>12</v>
      </c>
      <c r="D29" s="29">
        <f>(B29*0.3)/2</f>
        <v>1.05</v>
      </c>
    </row>
    <row r="30" spans="2:15" ht="21.75" customHeight="1" x14ac:dyDescent="0.35">
      <c r="D30" s="30"/>
      <c r="E30" s="9">
        <f>((B29+(1/12))*0.3)/2</f>
        <v>1.0625</v>
      </c>
      <c r="F30" s="7">
        <f>((B29+(2/12))*0.3)/2</f>
        <v>1.075</v>
      </c>
      <c r="G30" s="9">
        <f>((B29+(3/12))*0.3)/2</f>
        <v>1.0874999999999999</v>
      </c>
      <c r="H30" s="7">
        <f>((B29+(4/12))*0.3)/2</f>
        <v>1.1000000000000001</v>
      </c>
      <c r="I30" s="9">
        <f>((B29+(5/12))*0.3)/2</f>
        <v>1.1125</v>
      </c>
      <c r="J30" s="7">
        <f>((B29+(6/12))*0.3)/2</f>
        <v>1.125</v>
      </c>
      <c r="K30" s="9">
        <f>((B29+(7/12))*0.3)/2</f>
        <v>1.1375</v>
      </c>
      <c r="L30" s="7">
        <f>((B29+(8/12))*0.3)/2</f>
        <v>1.1499999999999999</v>
      </c>
      <c r="M30" s="9">
        <f>((B29+(9/12))*0.3)/2</f>
        <v>1.1625000000000001</v>
      </c>
      <c r="N30" s="7">
        <f>((B29+(10/12))*0.3)/2</f>
        <v>1.175</v>
      </c>
      <c r="O30" s="9">
        <f>((B29+(11/12))*0.3)/2</f>
        <v>1.1875</v>
      </c>
    </row>
    <row r="31" spans="2:15" ht="8.1" customHeight="1" x14ac:dyDescent="0.35">
      <c r="E31" s="12"/>
      <c r="F31" s="13"/>
      <c r="G31" s="12"/>
      <c r="H31" s="13"/>
      <c r="I31" s="12"/>
      <c r="J31" s="13"/>
      <c r="K31" s="12"/>
      <c r="L31" s="13"/>
      <c r="M31" s="12"/>
      <c r="N31" s="13"/>
      <c r="O31" s="12"/>
    </row>
    <row r="32" spans="2:15" ht="21.75" customHeight="1" x14ac:dyDescent="0.35">
      <c r="B32" s="1">
        <v>8</v>
      </c>
      <c r="C32" s="1" t="s">
        <v>12</v>
      </c>
      <c r="D32" s="31">
        <f t="shared" ref="D32" si="1">(B32*0.3)/2</f>
        <v>1.2</v>
      </c>
    </row>
    <row r="33" spans="2:15" ht="21.75" customHeight="1" x14ac:dyDescent="0.35">
      <c r="D33" s="32"/>
      <c r="E33" s="15">
        <f>((B32+(1/12))*0.3)/2</f>
        <v>1.2124999999999999</v>
      </c>
      <c r="F33" s="4">
        <f>((B32+(2/12))*0.3)/2</f>
        <v>1.2250000000000001</v>
      </c>
      <c r="G33" s="6">
        <f>((B32+(3/12))*0.3)/2</f>
        <v>1.2375</v>
      </c>
      <c r="H33" s="4">
        <f>((B32+(4/12))*0.3)/2</f>
        <v>1.25</v>
      </c>
      <c r="I33" s="6">
        <f>((B32+(5/12))*0.3)/2</f>
        <v>1.2625</v>
      </c>
      <c r="J33" s="4">
        <f>((B32+(6/12))*0.3)/2</f>
        <v>1.2749999999999999</v>
      </c>
      <c r="K33" s="6">
        <f>((B32+(7/12))*0.3)/2</f>
        <v>1.2875000000000001</v>
      </c>
      <c r="L33" s="4">
        <f>((B32+(8/12))*0.3)/2</f>
        <v>1.3</v>
      </c>
      <c r="M33" s="6">
        <f>((B32+(9/12))*0.3)/2</f>
        <v>1.3125</v>
      </c>
      <c r="N33" s="4">
        <f>((B32+(10/12))*0.3)/2</f>
        <v>1.325</v>
      </c>
      <c r="O33" s="6">
        <f>((B32+(11/12))*0.3)/2</f>
        <v>1.3374999999999999</v>
      </c>
    </row>
    <row r="34" spans="2:15" ht="8.1" customHeight="1" x14ac:dyDescent="0.35">
      <c r="E34" s="12"/>
      <c r="F34" s="13"/>
      <c r="G34" s="12"/>
      <c r="H34" s="13"/>
      <c r="I34" s="12"/>
      <c r="J34" s="13"/>
      <c r="K34" s="12"/>
      <c r="L34" s="13"/>
      <c r="M34" s="12"/>
      <c r="N34" s="13"/>
      <c r="O34" s="12"/>
    </row>
    <row r="35" spans="2:15" ht="21.75" customHeight="1" x14ac:dyDescent="0.35">
      <c r="B35" s="1">
        <v>9</v>
      </c>
      <c r="C35" s="1" t="s">
        <v>12</v>
      </c>
      <c r="D35" s="29">
        <f>(B35*0.3)/2</f>
        <v>1.35</v>
      </c>
    </row>
    <row r="36" spans="2:15" ht="21.75" customHeight="1" x14ac:dyDescent="0.35">
      <c r="D36" s="30"/>
      <c r="E36" s="9">
        <f>((B35+(1/12))*0.3)/2</f>
        <v>1.3625</v>
      </c>
      <c r="F36" s="7">
        <f>((B35+(2/12))*0.3)/2</f>
        <v>1.375</v>
      </c>
      <c r="G36" s="9">
        <f>((B35+(3/12))*0.3)/2</f>
        <v>1.3875</v>
      </c>
      <c r="H36" s="7">
        <f>((B35+(4/12))*0.3)/2</f>
        <v>1.4</v>
      </c>
      <c r="I36" s="9">
        <f>((B35+(5/12))*0.3)/2</f>
        <v>1.4125000000000001</v>
      </c>
      <c r="J36" s="7">
        <f>((B35+(6/12))*0.3)/2</f>
        <v>1.425</v>
      </c>
      <c r="K36" s="9">
        <f>((B35+(7/12))*0.3)/2</f>
        <v>1.4375</v>
      </c>
      <c r="L36" s="7">
        <f>((B35+(8/12))*0.3)/2</f>
        <v>1.45</v>
      </c>
      <c r="M36" s="9">
        <f>((B35+(9/12))*0.3)/2</f>
        <v>1.4624999999999999</v>
      </c>
      <c r="N36" s="7">
        <f>((B35+(10/12))*0.3)/2</f>
        <v>1.4750000000000001</v>
      </c>
      <c r="O36" s="9">
        <f>((B35+(11/12))*0.3)/2</f>
        <v>1.4875</v>
      </c>
    </row>
    <row r="37" spans="2:15" ht="8.1" customHeight="1" x14ac:dyDescent="0.35">
      <c r="E37" s="12"/>
      <c r="F37" s="13"/>
      <c r="G37" s="12"/>
      <c r="H37" s="13"/>
      <c r="I37" s="12"/>
      <c r="J37" s="13"/>
      <c r="K37" s="12"/>
      <c r="L37" s="13"/>
      <c r="M37" s="12"/>
      <c r="N37" s="13"/>
      <c r="O37" s="12"/>
    </row>
    <row r="38" spans="2:15" ht="21.75" customHeight="1" x14ac:dyDescent="0.35">
      <c r="B38" s="1">
        <v>10</v>
      </c>
      <c r="C38" s="1" t="s">
        <v>12</v>
      </c>
      <c r="D38" s="31">
        <f>(B38*0.3)/2</f>
        <v>1.5</v>
      </c>
      <c r="O38" s="6">
        <f>(3+((11/12)*(1/3)))/2</f>
        <v>1.6528</v>
      </c>
    </row>
    <row r="39" spans="2:15" ht="21.75" customHeight="1" x14ac:dyDescent="0.35">
      <c r="D39" s="32"/>
      <c r="E39" s="10">
        <f>(3+((1/12)*(1/3)))/2</f>
        <v>1.5139</v>
      </c>
      <c r="F39" s="4">
        <f>(3+((2/12)*(1/3)))/2</f>
        <v>1.5278</v>
      </c>
      <c r="G39" s="6">
        <f>(3+((3/12)*(1/3)))/2</f>
        <v>1.5417000000000001</v>
      </c>
      <c r="H39" s="4">
        <f>(3+((4/12)*(1/3)))/2</f>
        <v>1.5556000000000001</v>
      </c>
      <c r="I39" s="6">
        <f>(3+((5/12)*(1/3)))/2</f>
        <v>1.5693999999999999</v>
      </c>
      <c r="J39" s="4">
        <f>(3+((6/12)*(1/3)))/2</f>
        <v>1.5832999999999999</v>
      </c>
      <c r="K39" s="6">
        <f>(3+((7/12)*(1/3)))/2</f>
        <v>1.5972</v>
      </c>
      <c r="L39" s="4">
        <f>(3+((8/12)*(1/3)))/2</f>
        <v>1.6111</v>
      </c>
      <c r="M39" s="6">
        <f>(3+((9/12)*(1/3)))/2</f>
        <v>1.625</v>
      </c>
      <c r="N39" s="4">
        <f>(3+((10/12)*(1/3)))/2</f>
        <v>1.6389</v>
      </c>
      <c r="O39" s="6"/>
    </row>
    <row r="40" spans="2:15" ht="8.1" customHeight="1" x14ac:dyDescent="0.35">
      <c r="E40" s="12"/>
      <c r="F40" s="13"/>
      <c r="G40" s="12"/>
      <c r="H40" s="13"/>
      <c r="I40" s="12"/>
      <c r="J40" s="13"/>
      <c r="K40" s="12"/>
      <c r="L40" s="13"/>
      <c r="M40" s="12"/>
      <c r="N40" s="13"/>
      <c r="O40" s="12"/>
    </row>
    <row r="41" spans="2:15" ht="21.75" customHeight="1" x14ac:dyDescent="0.35">
      <c r="B41" s="1">
        <v>11</v>
      </c>
      <c r="C41" s="1" t="s">
        <v>12</v>
      </c>
      <c r="D41" s="29">
        <f t="shared" ref="D41:D98" si="2">(3+((B41-10)*1/3))/2</f>
        <v>1.6667000000000001</v>
      </c>
    </row>
    <row r="42" spans="2:15" ht="21.75" customHeight="1" x14ac:dyDescent="0.35">
      <c r="D42" s="30"/>
      <c r="E42" s="9">
        <f>D41+((1/12*1/3)/2)</f>
        <v>1.6806000000000001</v>
      </c>
      <c r="F42" s="7">
        <f>D41+((2/12*1/3)/2)</f>
        <v>1.6944999999999999</v>
      </c>
      <c r="G42" s="9">
        <f>D41+((3/12*1/3)/2)</f>
        <v>1.7083999999999999</v>
      </c>
      <c r="H42" s="7">
        <f>D41+((4/12*1/3)/2)</f>
        <v>1.7222999999999999</v>
      </c>
      <c r="I42" s="9">
        <f>D41+((5/12*1/3)/2)</f>
        <v>1.7361</v>
      </c>
      <c r="J42" s="7">
        <f>D41+((6/12*1/3)/2)</f>
        <v>1.75</v>
      </c>
      <c r="K42" s="9">
        <f>D41+((7/12*1/3)/2)</f>
        <v>1.7639</v>
      </c>
      <c r="L42" s="7">
        <f>D41+((8/12*1/3)/2)</f>
        <v>1.7778</v>
      </c>
      <c r="M42" s="9">
        <f>D41+((9/12*1/3)/2)</f>
        <v>1.7917000000000001</v>
      </c>
      <c r="N42" s="7">
        <f>D41+((10/12*1/3)/2)</f>
        <v>1.8056000000000001</v>
      </c>
      <c r="O42" s="9">
        <f>D41+((11/12*1/3)/2)</f>
        <v>1.8194999999999999</v>
      </c>
    </row>
    <row r="43" spans="2:15" ht="8.1" customHeight="1" x14ac:dyDescent="0.35">
      <c r="E43" s="12"/>
      <c r="F43" s="13"/>
      <c r="G43" s="12"/>
      <c r="H43" s="13"/>
      <c r="I43" s="12"/>
      <c r="J43" s="13"/>
      <c r="K43" s="12"/>
      <c r="L43" s="13"/>
      <c r="M43" s="12"/>
      <c r="N43" s="13"/>
      <c r="O43" s="12"/>
    </row>
    <row r="44" spans="2:15" ht="21.75" customHeight="1" x14ac:dyDescent="0.35">
      <c r="B44" s="1">
        <v>12</v>
      </c>
      <c r="C44" s="1" t="s">
        <v>12</v>
      </c>
      <c r="D44" s="31">
        <f t="shared" si="2"/>
        <v>1.8332999999999999</v>
      </c>
    </row>
    <row r="45" spans="2:15" ht="21.75" customHeight="1" x14ac:dyDescent="0.35">
      <c r="D45" s="32"/>
      <c r="E45" s="17">
        <f>D44+((1/12*1/3)/2)</f>
        <v>1.8472</v>
      </c>
      <c r="F45" s="4">
        <f>D44+((2/12*1/3)/2)</f>
        <v>1.8611</v>
      </c>
      <c r="G45" s="17">
        <f>D44+((3/12*1/3)/2)</f>
        <v>1.875</v>
      </c>
      <c r="H45" s="4">
        <f>D44+((4/12*1/3)/2)</f>
        <v>1.8889</v>
      </c>
      <c r="I45" s="17">
        <f>D44+((5/12*1/3)/2)</f>
        <v>1.9027000000000001</v>
      </c>
      <c r="J45" s="4">
        <f>D44+((6/12*1/3)/2)</f>
        <v>1.9166000000000001</v>
      </c>
      <c r="K45" s="17">
        <f>D44+((7/12*1/3)/2)</f>
        <v>1.9305000000000001</v>
      </c>
      <c r="L45" s="4">
        <f>D44+((8/12*1/3)/2)</f>
        <v>1.9443999999999999</v>
      </c>
      <c r="M45" s="17">
        <f>D44+((9/12*1/3)/2)</f>
        <v>1.9582999999999999</v>
      </c>
      <c r="N45" s="4">
        <f>D44+((10/12*1/3)/2)</f>
        <v>1.9722</v>
      </c>
      <c r="O45" s="17">
        <f>D44+((11/12*1/3)/2)</f>
        <v>1.9861</v>
      </c>
    </row>
    <row r="46" spans="2:15" ht="8.1" customHeight="1" x14ac:dyDescent="0.35">
      <c r="E46" s="12"/>
      <c r="F46" s="13"/>
      <c r="G46" s="12"/>
      <c r="H46" s="13"/>
      <c r="I46" s="12"/>
      <c r="J46" s="13"/>
      <c r="K46" s="12"/>
      <c r="L46" s="13"/>
      <c r="M46" s="12"/>
      <c r="N46" s="13"/>
      <c r="O46" s="12"/>
    </row>
    <row r="47" spans="2:15" ht="21.75" customHeight="1" x14ac:dyDescent="0.35">
      <c r="B47" s="1">
        <v>13</v>
      </c>
      <c r="C47" s="1" t="s">
        <v>12</v>
      </c>
      <c r="D47" s="29">
        <f t="shared" si="2"/>
        <v>2</v>
      </c>
    </row>
    <row r="48" spans="2:15" ht="21.75" customHeight="1" x14ac:dyDescent="0.35">
      <c r="D48" s="30"/>
      <c r="E48" s="9">
        <f>D47+((1/12*1/3)/2)</f>
        <v>2.0139</v>
      </c>
      <c r="F48" s="7">
        <f>D47+((2/12*1/3)/2)</f>
        <v>2.0278</v>
      </c>
      <c r="G48" s="9">
        <f>D47+((3/12*1/3)/2)</f>
        <v>2.0417000000000001</v>
      </c>
      <c r="H48" s="7">
        <f>D47+((4/12*1/3)/2)</f>
        <v>2.0556000000000001</v>
      </c>
      <c r="I48" s="9">
        <f>D47+((5/12*1/3)/2)</f>
        <v>2.0693999999999999</v>
      </c>
      <c r="J48" s="7">
        <f>D47+((6/12*1/3)/2)</f>
        <v>2.0832999999999999</v>
      </c>
      <c r="K48" s="9">
        <f>D47+((7/12*1/3)/2)</f>
        <v>2.0972</v>
      </c>
      <c r="L48" s="7">
        <f>D47+((8/12*1/3)/2)</f>
        <v>2.1111</v>
      </c>
      <c r="M48" s="9">
        <f>D47+((9/12*1/3)/2)</f>
        <v>2.125</v>
      </c>
      <c r="N48" s="7">
        <f>D47+((10/12*1/3)/2)</f>
        <v>2.1389</v>
      </c>
      <c r="O48" s="9">
        <f>D47+((11/12*1/3)/2)</f>
        <v>2.1528</v>
      </c>
    </row>
    <row r="49" spans="2:15" ht="8.1" customHeight="1" x14ac:dyDescent="0.35">
      <c r="E49" s="12"/>
      <c r="F49" s="13"/>
      <c r="G49" s="12"/>
      <c r="H49" s="13"/>
      <c r="I49" s="12"/>
      <c r="J49" s="13"/>
      <c r="K49" s="12"/>
      <c r="L49" s="13"/>
      <c r="M49" s="12"/>
      <c r="N49" s="13"/>
      <c r="O49" s="12"/>
    </row>
    <row r="50" spans="2:15" ht="21.75" customHeight="1" x14ac:dyDescent="0.35">
      <c r="B50" s="1">
        <v>14</v>
      </c>
      <c r="C50" s="1" t="s">
        <v>12</v>
      </c>
      <c r="D50" s="31">
        <f t="shared" si="2"/>
        <v>2.1667000000000001</v>
      </c>
    </row>
    <row r="51" spans="2:15" ht="21.75" customHeight="1" x14ac:dyDescent="0.35">
      <c r="D51" s="32"/>
      <c r="E51" s="17">
        <f>D50+((1/12*1/3)/2)</f>
        <v>2.1806000000000001</v>
      </c>
      <c r="F51" s="4">
        <f>D50+((2/12*1/3)/2)</f>
        <v>2.1945000000000001</v>
      </c>
      <c r="G51" s="17">
        <f>D50+((3/12*1/3)/2)</f>
        <v>2.2084000000000001</v>
      </c>
      <c r="H51" s="4">
        <f>D50+((4/12*1/3)/2)</f>
        <v>2.2223000000000002</v>
      </c>
      <c r="I51" s="17">
        <f>D50+((5/12*1/3)/2)</f>
        <v>2.2361</v>
      </c>
      <c r="J51" s="4">
        <f>D50+((6/12*1/3)/2)</f>
        <v>2.25</v>
      </c>
      <c r="K51" s="17">
        <f>D50+((7/12*1/3)/2)</f>
        <v>2.2639</v>
      </c>
      <c r="L51" s="4">
        <f>D50+((8/12*1/3)/2)</f>
        <v>2.2778</v>
      </c>
      <c r="M51" s="17">
        <f>D50+((9/12*1/3)/2)</f>
        <v>2.2917000000000001</v>
      </c>
      <c r="N51" s="4">
        <f>D50+((10/12*1/3)/2)</f>
        <v>2.3056000000000001</v>
      </c>
      <c r="O51" s="17">
        <f>D50+((11/12*1/3)/2)</f>
        <v>2.3195000000000001</v>
      </c>
    </row>
    <row r="52" spans="2:15" ht="8.1" customHeight="1" x14ac:dyDescent="0.35">
      <c r="E52" s="12"/>
      <c r="F52" s="13"/>
      <c r="G52" s="12"/>
      <c r="H52" s="13"/>
      <c r="I52" s="12"/>
      <c r="J52" s="13"/>
      <c r="K52" s="12"/>
      <c r="L52" s="13"/>
      <c r="M52" s="12"/>
      <c r="N52" s="13"/>
      <c r="O52" s="12"/>
    </row>
    <row r="53" spans="2:15" ht="21.75" customHeight="1" x14ac:dyDescent="0.35">
      <c r="B53" s="1">
        <v>15</v>
      </c>
      <c r="C53" s="1" t="s">
        <v>12</v>
      </c>
      <c r="D53" s="29">
        <f t="shared" si="2"/>
        <v>2.3332999999999999</v>
      </c>
    </row>
    <row r="54" spans="2:15" ht="21.75" customHeight="1" x14ac:dyDescent="0.35">
      <c r="D54" s="30"/>
      <c r="E54" s="9">
        <f>D53+((1/12*1/3)/2)</f>
        <v>2.3472</v>
      </c>
      <c r="F54" s="7">
        <f>D53+((2/12*1/3)/2)</f>
        <v>2.3611</v>
      </c>
      <c r="G54" s="9">
        <f>D53+((3/12*1/3)/2)</f>
        <v>2.375</v>
      </c>
      <c r="H54" s="7">
        <f>D53+((4/12*1/3)/2)</f>
        <v>2.3889</v>
      </c>
      <c r="I54" s="9">
        <f>D53+((5/12*1/3)/2)</f>
        <v>2.4026999999999998</v>
      </c>
      <c r="J54" s="7">
        <f>D53+((6/12*1/3)/2)</f>
        <v>2.4165999999999999</v>
      </c>
      <c r="K54" s="9">
        <f>D53+((7/12*1/3)/2)</f>
        <v>2.4304999999999999</v>
      </c>
      <c r="L54" s="7">
        <f>D53+((8/12*1/3)/2)</f>
        <v>2.4443999999999999</v>
      </c>
      <c r="M54" s="9">
        <f>D53+((9/12*1/3)/2)</f>
        <v>2.4582999999999999</v>
      </c>
      <c r="N54" s="7">
        <f>D53+((10/12*1/3)/2)</f>
        <v>2.4722</v>
      </c>
      <c r="O54" s="9">
        <f>D53+((11/12*1/3)/2)</f>
        <v>2.4861</v>
      </c>
    </row>
    <row r="55" spans="2:15" ht="8.1" customHeight="1" x14ac:dyDescent="0.35">
      <c r="E55" s="12"/>
      <c r="F55" s="13"/>
      <c r="G55" s="12"/>
      <c r="H55" s="13"/>
      <c r="I55" s="12"/>
      <c r="J55" s="13"/>
      <c r="K55" s="12"/>
      <c r="L55" s="13"/>
      <c r="M55" s="12"/>
      <c r="N55" s="13"/>
      <c r="O55" s="12"/>
    </row>
    <row r="56" spans="2:15" ht="21.75" customHeight="1" x14ac:dyDescent="0.35">
      <c r="B56" s="1">
        <v>16</v>
      </c>
      <c r="C56" s="1" t="s">
        <v>12</v>
      </c>
      <c r="D56" s="31">
        <f t="shared" si="2"/>
        <v>2.5</v>
      </c>
    </row>
    <row r="57" spans="2:15" ht="21.75" customHeight="1" x14ac:dyDescent="0.35">
      <c r="D57" s="32"/>
      <c r="E57" s="17">
        <f>D56+((1/12*1/3)/2)</f>
        <v>2.5139</v>
      </c>
      <c r="F57" s="4">
        <f>D56+((2/12*1/3)/2)</f>
        <v>2.5278</v>
      </c>
      <c r="G57" s="17">
        <f>D56+((3/12*1/3)/2)</f>
        <v>2.5417000000000001</v>
      </c>
      <c r="H57" s="4">
        <f>D56+((4/12*1/3)/2)</f>
        <v>2.5556000000000001</v>
      </c>
      <c r="I57" s="17">
        <f>D56+((5/12*1/3)/2)</f>
        <v>2.5693999999999999</v>
      </c>
      <c r="J57" s="4">
        <f>D56+((6/12*1/3)/2)</f>
        <v>2.5832999999999999</v>
      </c>
      <c r="K57" s="17">
        <f>D56+((7/12*1/3)/2)</f>
        <v>2.5972</v>
      </c>
      <c r="L57" s="4">
        <f>D56+((8/12*1/3)/2)</f>
        <v>2.6111</v>
      </c>
      <c r="M57" s="17">
        <f>D56+((9/12*1/3)/2)</f>
        <v>2.625</v>
      </c>
      <c r="N57" s="4">
        <f>D56+((10/12*1/3)/2)</f>
        <v>2.6389</v>
      </c>
      <c r="O57" s="17">
        <f>D56+((11/12*1/3)/2)</f>
        <v>2.6528</v>
      </c>
    </row>
    <row r="58" spans="2:15" ht="8.1" customHeight="1" x14ac:dyDescent="0.35">
      <c r="E58" s="12"/>
      <c r="F58" s="13"/>
      <c r="G58" s="12"/>
      <c r="H58" s="13"/>
      <c r="I58" s="12"/>
      <c r="J58" s="13"/>
      <c r="K58" s="12"/>
      <c r="L58" s="13"/>
      <c r="M58" s="12"/>
      <c r="N58" s="13"/>
      <c r="O58" s="12"/>
    </row>
    <row r="59" spans="2:15" ht="21.75" customHeight="1" x14ac:dyDescent="0.35">
      <c r="B59" s="1">
        <v>17</v>
      </c>
      <c r="C59" s="1" t="s">
        <v>12</v>
      </c>
      <c r="D59" s="29">
        <f t="shared" si="2"/>
        <v>2.6667000000000001</v>
      </c>
    </row>
    <row r="60" spans="2:15" ht="21.75" customHeight="1" x14ac:dyDescent="0.35">
      <c r="D60" s="30"/>
      <c r="E60" s="9">
        <f>D59+((1/12*1/3)/2)</f>
        <v>2.6806000000000001</v>
      </c>
      <c r="F60" s="7">
        <f>D59+((2/12*1/3)/2)</f>
        <v>2.6945000000000001</v>
      </c>
      <c r="G60" s="9">
        <f>D59+((3/12*1/3)/2)</f>
        <v>2.7084000000000001</v>
      </c>
      <c r="H60" s="7">
        <f>D59+((4/12*1/3)/2)</f>
        <v>2.7223000000000002</v>
      </c>
      <c r="I60" s="9">
        <f>D59+((5/12*1/3)/2)</f>
        <v>2.7361</v>
      </c>
      <c r="J60" s="7">
        <f>D59+((6/12*1/3)/2)</f>
        <v>2.75</v>
      </c>
      <c r="K60" s="9">
        <f>D59+((7/12*1/3)/2)</f>
        <v>2.7639</v>
      </c>
      <c r="L60" s="7">
        <f>D59+((8/12*1/3)/2)</f>
        <v>2.7778</v>
      </c>
      <c r="M60" s="9">
        <f>D59+((9/12*1/3)/2)</f>
        <v>2.7917000000000001</v>
      </c>
      <c r="N60" s="7">
        <f>D59+((10/12*1/3)/2)</f>
        <v>2.8056000000000001</v>
      </c>
      <c r="O60" s="9">
        <f>D59+((11/12*1/3)/2)</f>
        <v>2.8195000000000001</v>
      </c>
    </row>
    <row r="61" spans="2:15" ht="8.1" customHeight="1" x14ac:dyDescent="0.35">
      <c r="E61" s="12"/>
      <c r="F61" s="13"/>
      <c r="G61" s="12"/>
      <c r="H61" s="13"/>
      <c r="I61" s="12"/>
      <c r="J61" s="13"/>
      <c r="K61" s="12"/>
      <c r="L61" s="13"/>
      <c r="M61" s="12"/>
      <c r="N61" s="13"/>
      <c r="O61" s="12"/>
    </row>
    <row r="62" spans="2:15" ht="21.75" customHeight="1" x14ac:dyDescent="0.35">
      <c r="B62" s="1">
        <v>18</v>
      </c>
      <c r="C62" s="1" t="s">
        <v>12</v>
      </c>
      <c r="D62" s="31">
        <f t="shared" si="2"/>
        <v>2.8332999999999999</v>
      </c>
    </row>
    <row r="63" spans="2:15" ht="21.75" customHeight="1" x14ac:dyDescent="0.35">
      <c r="D63" s="32"/>
      <c r="E63" s="17">
        <f>D62+((1/12*1/3)/2)</f>
        <v>2.8472</v>
      </c>
      <c r="F63" s="4">
        <f>D62+((2/12*1/3)/2)</f>
        <v>2.8611</v>
      </c>
      <c r="G63" s="17">
        <f>D62+((3/12*1/3)/2)</f>
        <v>2.875</v>
      </c>
      <c r="H63" s="4">
        <f>D62+((4/12*1/3)/2)</f>
        <v>2.8889</v>
      </c>
      <c r="I63" s="17">
        <f>D62+((5/12*1/3)/2)</f>
        <v>2.9026999999999998</v>
      </c>
      <c r="J63" s="4">
        <f>D62+((6/12*1/3)/2)</f>
        <v>2.9165999999999999</v>
      </c>
      <c r="K63" s="17">
        <f>D62+((7/12*1/3)/2)</f>
        <v>2.9304999999999999</v>
      </c>
      <c r="L63" s="4">
        <f>D62+((8/12*1/3)/2)</f>
        <v>2.9443999999999999</v>
      </c>
      <c r="M63" s="17">
        <f>D62+((9/12*1/3)/2)</f>
        <v>2.9582999999999999</v>
      </c>
      <c r="N63" s="4">
        <f>D62+((10/12*1/3)/2)</f>
        <v>2.9722</v>
      </c>
      <c r="O63" s="17">
        <f>D62+((11/12*1/3)/2)</f>
        <v>2.9861</v>
      </c>
    </row>
    <row r="64" spans="2:15" ht="8.1" customHeight="1" x14ac:dyDescent="0.35">
      <c r="E64" s="12"/>
      <c r="F64" s="13"/>
      <c r="G64" s="12"/>
      <c r="H64" s="13"/>
      <c r="I64" s="12"/>
      <c r="J64" s="13"/>
      <c r="K64" s="12"/>
      <c r="L64" s="13"/>
      <c r="M64" s="12"/>
      <c r="N64" s="13"/>
      <c r="O64" s="12"/>
    </row>
    <row r="65" spans="2:15" ht="21.75" customHeight="1" x14ac:dyDescent="0.35">
      <c r="B65" s="1">
        <v>19</v>
      </c>
      <c r="C65" s="1" t="s">
        <v>12</v>
      </c>
      <c r="D65" s="29">
        <f t="shared" si="2"/>
        <v>3</v>
      </c>
    </row>
    <row r="66" spans="2:15" ht="21.75" customHeight="1" x14ac:dyDescent="0.35">
      <c r="D66" s="30"/>
      <c r="E66" s="9">
        <f>D65+((1/12*1/3)/2)</f>
        <v>3.0139</v>
      </c>
      <c r="F66" s="7">
        <f>D65+((2/12*1/3)/2)</f>
        <v>3.0278</v>
      </c>
      <c r="G66" s="9">
        <f>D65+((3/12*1/3)/2)</f>
        <v>3.0417000000000001</v>
      </c>
      <c r="H66" s="7">
        <f>D65+((4/12*1/3)/2)</f>
        <v>3.0556000000000001</v>
      </c>
      <c r="I66" s="9">
        <f>D65+((5/12*1/3)/2)</f>
        <v>3.0693999999999999</v>
      </c>
      <c r="J66" s="7">
        <f>D65+((6/12*1/3)/2)</f>
        <v>3.0832999999999999</v>
      </c>
      <c r="K66" s="9">
        <f>D65+((7/12*1/3)/2)</f>
        <v>3.0972</v>
      </c>
      <c r="L66" s="7">
        <f>D65+((8/12*1/3)/2)</f>
        <v>3.1111</v>
      </c>
      <c r="M66" s="9">
        <f>D65+((9/12*1/3)/2)</f>
        <v>3.125</v>
      </c>
      <c r="N66" s="7">
        <f>D65+((10/12*1/3)/2)</f>
        <v>3.1389</v>
      </c>
      <c r="O66" s="9">
        <f>D65+((11/12*1/3)/2)</f>
        <v>3.1528</v>
      </c>
    </row>
    <row r="67" spans="2:15" ht="8.1" customHeight="1" x14ac:dyDescent="0.35">
      <c r="E67" s="12"/>
      <c r="F67" s="13"/>
      <c r="G67" s="12"/>
      <c r="H67" s="13"/>
      <c r="I67" s="12"/>
      <c r="J67" s="13"/>
      <c r="K67" s="12"/>
      <c r="L67" s="13"/>
      <c r="M67" s="12"/>
      <c r="N67" s="13"/>
      <c r="O67" s="12"/>
    </row>
    <row r="68" spans="2:15" ht="21.75" customHeight="1" x14ac:dyDescent="0.35">
      <c r="B68" s="1">
        <v>20</v>
      </c>
      <c r="C68" s="1" t="s">
        <v>12</v>
      </c>
      <c r="D68" s="31">
        <f t="shared" si="2"/>
        <v>3.1667000000000001</v>
      </c>
    </row>
    <row r="69" spans="2:15" ht="21.75" customHeight="1" x14ac:dyDescent="0.35">
      <c r="D69" s="32"/>
      <c r="E69" s="17">
        <f>D68+((1/12*1/3)/2)</f>
        <v>3.1806000000000001</v>
      </c>
      <c r="F69" s="4">
        <f>D68+((2/12*1/3)/2)</f>
        <v>3.1945000000000001</v>
      </c>
      <c r="G69" s="17">
        <f>D68+((3/12*1/3)/2)</f>
        <v>3.2084000000000001</v>
      </c>
      <c r="H69" s="4">
        <f>D68+((4/12*1/3)/2)</f>
        <v>3.2223000000000002</v>
      </c>
      <c r="I69" s="17">
        <f>D68+((5/12*1/3)/2)</f>
        <v>3.2361</v>
      </c>
      <c r="J69" s="4">
        <f>D68+((6/12*1/3)/2)</f>
        <v>3.25</v>
      </c>
      <c r="K69" s="17">
        <f>D68+((7/12*1/3)/2)</f>
        <v>3.2639</v>
      </c>
      <c r="L69" s="4">
        <f>D68+((8/12*1/3)/2)</f>
        <v>3.2778</v>
      </c>
      <c r="M69" s="17">
        <f>D68+((9/12*1/3)/2)</f>
        <v>3.2917000000000001</v>
      </c>
      <c r="N69" s="4">
        <f>D68+((10/12*1/3)/2)</f>
        <v>3.3056000000000001</v>
      </c>
      <c r="O69" s="17">
        <f>D68+((11/12*1/3)/2)</f>
        <v>3.3195000000000001</v>
      </c>
    </row>
    <row r="70" spans="2:15" ht="8.1" customHeight="1" x14ac:dyDescent="0.35">
      <c r="E70" s="12"/>
      <c r="F70" s="13"/>
      <c r="G70" s="12"/>
      <c r="H70" s="13"/>
      <c r="I70" s="12"/>
      <c r="J70" s="13"/>
      <c r="K70" s="12"/>
      <c r="L70" s="13"/>
      <c r="M70" s="12"/>
      <c r="N70" s="13"/>
      <c r="O70" s="12"/>
    </row>
    <row r="71" spans="2:15" ht="21.75" customHeight="1" x14ac:dyDescent="0.35">
      <c r="B71" s="1">
        <v>21</v>
      </c>
      <c r="C71" s="1" t="s">
        <v>12</v>
      </c>
      <c r="D71" s="29">
        <f t="shared" si="2"/>
        <v>3.3332999999999999</v>
      </c>
    </row>
    <row r="72" spans="2:15" ht="21.75" customHeight="1" x14ac:dyDescent="0.35">
      <c r="D72" s="30"/>
      <c r="E72" s="9">
        <f>D71+((1/12*1/3)/2)</f>
        <v>3.3472</v>
      </c>
      <c r="F72" s="7">
        <f>D71+((2/12*1/3)/2)</f>
        <v>3.3611</v>
      </c>
      <c r="G72" s="9">
        <f>D71+((3/12*1/3)/2)</f>
        <v>3.375</v>
      </c>
      <c r="H72" s="7">
        <f>D71+((4/12*1/3)/2)</f>
        <v>3.3889</v>
      </c>
      <c r="I72" s="9">
        <f>D71+((5/12*1/3)/2)</f>
        <v>3.4026999999999998</v>
      </c>
      <c r="J72" s="7">
        <f>D71+((6/12*1/3)/2)</f>
        <v>3.4165999999999999</v>
      </c>
      <c r="K72" s="9">
        <f>D71+((7/12*1/3)/2)</f>
        <v>3.4304999999999999</v>
      </c>
      <c r="L72" s="7">
        <f>D71+((8/12*1/3)/2)</f>
        <v>3.4443999999999999</v>
      </c>
      <c r="M72" s="9">
        <f>D71+((9/12*1/3)/2)</f>
        <v>3.4582999999999999</v>
      </c>
      <c r="N72" s="7">
        <f>D71+((10/12*1/3)/2)</f>
        <v>3.4722</v>
      </c>
      <c r="O72" s="9">
        <f>D71+((11/12*1/3)/2)</f>
        <v>3.4861</v>
      </c>
    </row>
    <row r="73" spans="2:15" ht="8.1" customHeight="1" x14ac:dyDescent="0.35">
      <c r="E73" s="12"/>
      <c r="F73" s="13"/>
      <c r="G73" s="12"/>
      <c r="H73" s="13"/>
      <c r="I73" s="12"/>
      <c r="J73" s="13"/>
      <c r="K73" s="12"/>
      <c r="L73" s="13"/>
      <c r="M73" s="12"/>
      <c r="N73" s="13"/>
      <c r="O73" s="12"/>
    </row>
    <row r="74" spans="2:15" ht="21.75" customHeight="1" x14ac:dyDescent="0.35">
      <c r="B74" s="1">
        <v>22</v>
      </c>
      <c r="C74" s="1" t="s">
        <v>12</v>
      </c>
      <c r="D74" s="31">
        <f t="shared" si="2"/>
        <v>3.5</v>
      </c>
    </row>
    <row r="75" spans="2:15" ht="21.75" customHeight="1" x14ac:dyDescent="0.35">
      <c r="D75" s="32"/>
      <c r="E75" s="17">
        <f>D74+((1/12*1/3)/2)</f>
        <v>3.5139</v>
      </c>
      <c r="F75" s="4">
        <f>D74+((2/12*1/3)/2)</f>
        <v>3.5278</v>
      </c>
      <c r="G75" s="17">
        <f>D74+((3/12*1/3)/2)</f>
        <v>3.5417000000000001</v>
      </c>
      <c r="H75" s="4">
        <f>D74+((4/12*1/3)/2)</f>
        <v>3.5556000000000001</v>
      </c>
      <c r="I75" s="17">
        <f>D74+((5/12*1/3)/2)</f>
        <v>3.5693999999999999</v>
      </c>
      <c r="J75" s="4">
        <f>D74+((6/12*1/3)/2)</f>
        <v>3.5832999999999999</v>
      </c>
      <c r="K75" s="17">
        <f>D74+((7/12*1/3)/2)</f>
        <v>3.5972</v>
      </c>
      <c r="L75" s="4">
        <f>D74+((8/12*1/3)/2)</f>
        <v>3.6111</v>
      </c>
      <c r="M75" s="17">
        <f>D74+((9/12*1/3)/2)</f>
        <v>3.625</v>
      </c>
      <c r="N75" s="4">
        <f>D74+((10/12*1/3)/2)</f>
        <v>3.6389</v>
      </c>
      <c r="O75" s="17">
        <f>D74+((11/12*1/3)/2)</f>
        <v>3.6528</v>
      </c>
    </row>
    <row r="76" spans="2:15" ht="8.1" customHeight="1" x14ac:dyDescent="0.35">
      <c r="E76" s="12"/>
      <c r="F76" s="13"/>
      <c r="G76" s="12"/>
      <c r="H76" s="13"/>
      <c r="I76" s="12"/>
      <c r="J76" s="13"/>
      <c r="K76" s="12"/>
      <c r="L76" s="13"/>
      <c r="M76" s="12"/>
      <c r="N76" s="13"/>
      <c r="O76" s="12"/>
    </row>
    <row r="77" spans="2:15" ht="21.75" customHeight="1" x14ac:dyDescent="0.35">
      <c r="B77" s="1">
        <v>23</v>
      </c>
      <c r="C77" s="1" t="s">
        <v>12</v>
      </c>
      <c r="D77" s="29">
        <f t="shared" si="2"/>
        <v>3.6667000000000001</v>
      </c>
    </row>
    <row r="78" spans="2:15" ht="21.75" customHeight="1" x14ac:dyDescent="0.35">
      <c r="D78" s="30"/>
      <c r="E78" s="9">
        <f>D77+((1/12*1/3)/2)</f>
        <v>3.6806000000000001</v>
      </c>
      <c r="F78" s="7">
        <f>D77+((2/12*1/3)/2)</f>
        <v>3.6945000000000001</v>
      </c>
      <c r="G78" s="9">
        <f>D77+((3/12*1/3)/2)</f>
        <v>3.7084000000000001</v>
      </c>
      <c r="H78" s="7">
        <f>D77+((4/12*1/3)/2)</f>
        <v>3.7223000000000002</v>
      </c>
      <c r="I78" s="9">
        <f>D77+((5/12*1/3)/2)</f>
        <v>3.7361</v>
      </c>
      <c r="J78" s="7">
        <f>D77+((6/12*1/3)/2)</f>
        <v>3.75</v>
      </c>
      <c r="K78" s="9">
        <f>D77+((7/12*1/3)/2)</f>
        <v>3.7639</v>
      </c>
      <c r="L78" s="7">
        <f>D77+((8/12*1/3)/2)</f>
        <v>3.7778</v>
      </c>
      <c r="M78" s="9">
        <f>D77+((9/12*1/3)/2)</f>
        <v>3.7917000000000001</v>
      </c>
      <c r="N78" s="7">
        <f>D77+((10/12*1/3)/2)</f>
        <v>3.8056000000000001</v>
      </c>
      <c r="O78" s="9">
        <f>D77+((11/12*1/3)/2)</f>
        <v>3.8195000000000001</v>
      </c>
    </row>
    <row r="79" spans="2:15" ht="8.1" customHeight="1" x14ac:dyDescent="0.35">
      <c r="E79" s="12"/>
      <c r="F79" s="13"/>
      <c r="G79" s="12"/>
      <c r="H79" s="13"/>
      <c r="I79" s="12"/>
      <c r="J79" s="13"/>
      <c r="K79" s="12"/>
      <c r="L79" s="13"/>
      <c r="M79" s="12"/>
      <c r="N79" s="13"/>
      <c r="O79" s="12"/>
    </row>
    <row r="80" spans="2:15" ht="21.75" customHeight="1" x14ac:dyDescent="0.35">
      <c r="B80" s="1">
        <v>24</v>
      </c>
      <c r="C80" s="1" t="s">
        <v>12</v>
      </c>
      <c r="D80" s="31">
        <f t="shared" si="2"/>
        <v>3.8332999999999999</v>
      </c>
    </row>
    <row r="81" spans="2:15" ht="21.75" customHeight="1" x14ac:dyDescent="0.35">
      <c r="D81" s="32"/>
      <c r="E81" s="17">
        <f>D80+((1/12*1/3)/2)</f>
        <v>3.8472</v>
      </c>
      <c r="F81" s="4">
        <f>D80+((2/12*1/3)/2)</f>
        <v>3.8611</v>
      </c>
      <c r="G81" s="17">
        <f>D80+((3/12*1/3)/2)</f>
        <v>3.875</v>
      </c>
      <c r="H81" s="4">
        <f>D80+((4/12*1/3)/2)</f>
        <v>3.8889</v>
      </c>
      <c r="I81" s="17">
        <f>D80+((5/12*1/3)/2)</f>
        <v>3.9026999999999998</v>
      </c>
      <c r="J81" s="4">
        <f>D80+((6/12*1/3)/2)</f>
        <v>3.9165999999999999</v>
      </c>
      <c r="K81" s="17">
        <f>D80+((7/12*1/3)/2)</f>
        <v>3.9304999999999999</v>
      </c>
      <c r="L81" s="4">
        <f>D80+((8/12*1/3)/2)</f>
        <v>3.9443999999999999</v>
      </c>
      <c r="M81" s="17">
        <f>D80+((9/12*1/3)/2)</f>
        <v>3.9582999999999999</v>
      </c>
      <c r="N81" s="4">
        <f>D80+((10/12*1/3)/2)</f>
        <v>3.9722</v>
      </c>
      <c r="O81" s="17">
        <f>D80+((11/12*1/3)/2)</f>
        <v>3.9861</v>
      </c>
    </row>
    <row r="82" spans="2:15" ht="8.1" customHeight="1" x14ac:dyDescent="0.35">
      <c r="E82" s="12"/>
      <c r="F82" s="13"/>
      <c r="G82" s="12"/>
      <c r="H82" s="13"/>
      <c r="I82" s="12"/>
      <c r="J82" s="13"/>
      <c r="K82" s="12"/>
      <c r="L82" s="13"/>
      <c r="M82" s="12"/>
      <c r="N82" s="13"/>
      <c r="O82" s="12"/>
    </row>
    <row r="83" spans="2:15" ht="21.75" customHeight="1" x14ac:dyDescent="0.35">
      <c r="B83" s="1">
        <v>25</v>
      </c>
      <c r="C83" s="1" t="s">
        <v>12</v>
      </c>
      <c r="D83" s="29">
        <f t="shared" si="2"/>
        <v>4</v>
      </c>
    </row>
    <row r="84" spans="2:15" ht="21.75" customHeight="1" x14ac:dyDescent="0.35">
      <c r="D84" s="30"/>
      <c r="E84" s="9">
        <f>D83+((1/12*1/3)/2)</f>
        <v>4.0138999999999996</v>
      </c>
      <c r="F84" s="7">
        <f>D83+((2/12*1/3)/2)</f>
        <v>4.0278</v>
      </c>
      <c r="G84" s="9">
        <f>D83+((3/12*1/3)/2)</f>
        <v>4.0416999999999996</v>
      </c>
      <c r="H84" s="7">
        <f>D83+((4/12*1/3)/2)</f>
        <v>4.0556000000000001</v>
      </c>
      <c r="I84" s="9">
        <f>D83+((5/12*1/3)/2)</f>
        <v>4.0693999999999999</v>
      </c>
      <c r="J84" s="7">
        <f>D83+((6/12*1/3)/2)</f>
        <v>4.0833000000000004</v>
      </c>
      <c r="K84" s="9">
        <f>D83+((7/12*1/3)/2)</f>
        <v>4.0972</v>
      </c>
      <c r="L84" s="7">
        <f>D83+((8/12*1/3)/2)</f>
        <v>4.1111000000000004</v>
      </c>
      <c r="M84" s="9">
        <f>D83+((9/12*1/3)/2)</f>
        <v>4.125</v>
      </c>
      <c r="N84" s="7">
        <f>D83+((10/12*1/3)/2)</f>
        <v>4.1388999999999996</v>
      </c>
      <c r="O84" s="9">
        <f>D83+((11/12*1/3)/2)</f>
        <v>4.1528</v>
      </c>
    </row>
    <row r="85" spans="2:15" ht="8.1" customHeight="1" x14ac:dyDescent="0.35">
      <c r="E85" s="12"/>
      <c r="F85" s="13"/>
      <c r="G85" s="12"/>
      <c r="H85" s="13"/>
      <c r="I85" s="12"/>
      <c r="J85" s="13"/>
      <c r="K85" s="12"/>
      <c r="L85" s="13"/>
      <c r="M85" s="12"/>
      <c r="N85" s="13"/>
      <c r="O85" s="12"/>
    </row>
    <row r="86" spans="2:15" ht="21.75" customHeight="1" x14ac:dyDescent="0.35">
      <c r="B86" s="1">
        <v>26</v>
      </c>
      <c r="C86" s="1" t="s">
        <v>12</v>
      </c>
      <c r="D86" s="31">
        <f t="shared" si="2"/>
        <v>4.1666999999999996</v>
      </c>
    </row>
    <row r="87" spans="2:15" ht="21.75" customHeight="1" x14ac:dyDescent="0.35">
      <c r="D87" s="32"/>
      <c r="E87" s="17">
        <f>D86+((1/12*1/3)/2)</f>
        <v>4.1806000000000001</v>
      </c>
      <c r="F87" s="4">
        <f>D86+((2/12*1/3)/2)</f>
        <v>4.1944999999999997</v>
      </c>
      <c r="G87" s="17">
        <f>D86+((3/12*1/3)/2)</f>
        <v>4.2084000000000001</v>
      </c>
      <c r="H87" s="4">
        <f>D86+((4/12*1/3)/2)</f>
        <v>4.2222999999999997</v>
      </c>
      <c r="I87" s="17">
        <f>D86+((5/12*1/3)/2)</f>
        <v>4.2361000000000004</v>
      </c>
      <c r="J87" s="4">
        <f>D86+((6/12*1/3)/2)</f>
        <v>4.25</v>
      </c>
      <c r="K87" s="17">
        <f>D86+((7/12*1/3)/2)</f>
        <v>4.2638999999999996</v>
      </c>
      <c r="L87" s="4">
        <f>D86+((8/12*1/3)/2)</f>
        <v>4.2778</v>
      </c>
      <c r="M87" s="17">
        <f>D86+((9/12*1/3)/2)</f>
        <v>4.2916999999999996</v>
      </c>
      <c r="N87" s="4">
        <f>D86+((10/12*1/3)/2)</f>
        <v>4.3056000000000001</v>
      </c>
      <c r="O87" s="17">
        <f>D86+((11/12*1/3)/2)</f>
        <v>4.3194999999999997</v>
      </c>
    </row>
    <row r="88" spans="2:15" ht="8.1" customHeight="1" x14ac:dyDescent="0.35">
      <c r="E88" s="12"/>
      <c r="F88" s="13"/>
      <c r="G88" s="12"/>
      <c r="H88" s="13"/>
      <c r="I88" s="12"/>
      <c r="J88" s="13"/>
      <c r="K88" s="12"/>
      <c r="L88" s="13"/>
      <c r="M88" s="12"/>
      <c r="N88" s="13"/>
      <c r="O88" s="12"/>
    </row>
    <row r="89" spans="2:15" ht="21.75" customHeight="1" x14ac:dyDescent="0.35">
      <c r="B89" s="1">
        <v>27</v>
      </c>
      <c r="C89" s="1" t="s">
        <v>12</v>
      </c>
      <c r="D89" s="29">
        <f t="shared" si="2"/>
        <v>4.3333000000000004</v>
      </c>
    </row>
    <row r="90" spans="2:15" ht="21.75" customHeight="1" x14ac:dyDescent="0.35">
      <c r="D90" s="30"/>
      <c r="E90" s="9">
        <f>D89+((1/12*1/3)/2)</f>
        <v>4.3472</v>
      </c>
      <c r="F90" s="7">
        <f>D89+((2/12*1/3)/2)</f>
        <v>4.3611000000000004</v>
      </c>
      <c r="G90" s="9">
        <f>D89+((3/12*1/3)/2)</f>
        <v>4.375</v>
      </c>
      <c r="H90" s="7">
        <f>D89+((4/12*1/3)/2)</f>
        <v>4.3888999999999996</v>
      </c>
      <c r="I90" s="9">
        <f>D89+((5/12*1/3)/2)</f>
        <v>4.4027000000000003</v>
      </c>
      <c r="J90" s="7">
        <f>D89+((6/12*1/3)/2)</f>
        <v>4.4165999999999999</v>
      </c>
      <c r="K90" s="9">
        <f>D89+((7/12*1/3)/2)</f>
        <v>4.4305000000000003</v>
      </c>
      <c r="L90" s="7">
        <f>D89+((8/12*1/3)/2)</f>
        <v>4.4443999999999999</v>
      </c>
      <c r="M90" s="9">
        <f>D89+((9/12*1/3)/2)</f>
        <v>4.4583000000000004</v>
      </c>
      <c r="N90" s="7">
        <f>D89+((10/12*1/3)/2)</f>
        <v>4.4722</v>
      </c>
      <c r="O90" s="9">
        <f>D89+((11/12*1/3)/2)</f>
        <v>4.4861000000000004</v>
      </c>
    </row>
    <row r="91" spans="2:15" ht="8.1" customHeight="1" x14ac:dyDescent="0.35">
      <c r="E91" s="12"/>
      <c r="F91" s="13"/>
      <c r="G91" s="12"/>
      <c r="H91" s="13"/>
      <c r="I91" s="12"/>
      <c r="J91" s="13"/>
      <c r="K91" s="12"/>
      <c r="L91" s="13"/>
      <c r="M91" s="12"/>
      <c r="N91" s="13"/>
      <c r="O91" s="12"/>
    </row>
    <row r="92" spans="2:15" ht="21.75" customHeight="1" x14ac:dyDescent="0.35">
      <c r="B92" s="1">
        <v>28</v>
      </c>
      <c r="C92" s="1" t="s">
        <v>12</v>
      </c>
      <c r="D92" s="31">
        <f t="shared" si="2"/>
        <v>4.5</v>
      </c>
    </row>
    <row r="93" spans="2:15" ht="21.75" customHeight="1" x14ac:dyDescent="0.35">
      <c r="D93" s="32"/>
      <c r="E93" s="17">
        <f>D92+((1/12*1/3)/2)</f>
        <v>4.5138999999999996</v>
      </c>
      <c r="F93" s="4">
        <f>D92+((2/12*1/3)/2)</f>
        <v>4.5278</v>
      </c>
      <c r="G93" s="17">
        <f>D92+((3/12*1/3)/2)</f>
        <v>4.5416999999999996</v>
      </c>
      <c r="H93" s="4">
        <f>D92+((4/12*1/3)/2)</f>
        <v>4.5556000000000001</v>
      </c>
      <c r="I93" s="17">
        <f>D92+((5/12*1/3)/2)</f>
        <v>4.5693999999999999</v>
      </c>
      <c r="J93" s="4">
        <f>D92+((6/12*1/3)/2)</f>
        <v>4.5833000000000004</v>
      </c>
      <c r="K93" s="17">
        <f>D92+((7/12*1/3)/2)</f>
        <v>4.5972</v>
      </c>
      <c r="L93" s="4">
        <f>D92+((8/12*1/3)/2)</f>
        <v>4.6111000000000004</v>
      </c>
      <c r="M93" s="17">
        <f>D92+((9/12*1/3)/2)</f>
        <v>4.625</v>
      </c>
      <c r="N93" s="4">
        <f>D92+((10/12*1/3)/2)</f>
        <v>4.6388999999999996</v>
      </c>
      <c r="O93" s="17">
        <f>D92+((11/12*1/3)/2)</f>
        <v>4.6528</v>
      </c>
    </row>
    <row r="94" spans="2:15" ht="8.1" customHeight="1" x14ac:dyDescent="0.35">
      <c r="E94" s="12"/>
      <c r="F94" s="13"/>
      <c r="G94" s="12"/>
      <c r="H94" s="13"/>
      <c r="I94" s="12"/>
      <c r="J94" s="13"/>
      <c r="K94" s="12"/>
      <c r="L94" s="13"/>
      <c r="M94" s="12"/>
      <c r="N94" s="13"/>
      <c r="O94" s="12"/>
    </row>
    <row r="95" spans="2:15" ht="21.75" customHeight="1" x14ac:dyDescent="0.35">
      <c r="B95" s="1">
        <v>29</v>
      </c>
      <c r="C95" s="1" t="s">
        <v>12</v>
      </c>
      <c r="D95" s="29">
        <f t="shared" si="2"/>
        <v>4.6666999999999996</v>
      </c>
    </row>
    <row r="96" spans="2:15" ht="21.75" customHeight="1" x14ac:dyDescent="0.35">
      <c r="D96" s="30"/>
      <c r="E96" s="9">
        <f>D95+((1/12*1/3)/2)</f>
        <v>4.6806000000000001</v>
      </c>
      <c r="F96" s="7">
        <f>D95+((2/12*1/3)/2)</f>
        <v>4.6944999999999997</v>
      </c>
      <c r="G96" s="9">
        <f>D95+((3/12*1/3)/2)</f>
        <v>4.7084000000000001</v>
      </c>
      <c r="H96" s="7">
        <f>D95+((4/12*1/3)/2)</f>
        <v>4.7222999999999997</v>
      </c>
      <c r="I96" s="9">
        <f>D95+((5/12*1/3)/2)</f>
        <v>4.7361000000000004</v>
      </c>
      <c r="J96" s="7">
        <f>D95+((6/12*1/3)/2)</f>
        <v>4.75</v>
      </c>
      <c r="K96" s="9">
        <f>D95+((7/12*1/3)/2)</f>
        <v>4.7638999999999996</v>
      </c>
      <c r="L96" s="7">
        <f>D95+((8/12*1/3)/2)</f>
        <v>4.7778</v>
      </c>
      <c r="M96" s="9">
        <f>D95+((9/12*1/3)/2)</f>
        <v>4.7916999999999996</v>
      </c>
      <c r="N96" s="7">
        <f>D95+((10/12*1/3)/2)</f>
        <v>4.8056000000000001</v>
      </c>
      <c r="O96" s="9">
        <f>D95+((11/12*1/3)/2)</f>
        <v>4.8194999999999997</v>
      </c>
    </row>
    <row r="97" spans="2:15" ht="8.1" customHeight="1" x14ac:dyDescent="0.35">
      <c r="E97" s="12"/>
      <c r="F97" s="13"/>
      <c r="G97" s="12"/>
      <c r="H97" s="13"/>
      <c r="I97" s="12"/>
      <c r="J97" s="13"/>
      <c r="K97" s="12"/>
      <c r="L97" s="13"/>
      <c r="M97" s="12"/>
      <c r="N97" s="13"/>
      <c r="O97" s="12"/>
    </row>
    <row r="98" spans="2:15" ht="21.75" customHeight="1" x14ac:dyDescent="0.35">
      <c r="B98" s="1">
        <v>30</v>
      </c>
      <c r="C98" s="1" t="s">
        <v>12</v>
      </c>
      <c r="D98" s="11">
        <f t="shared" si="2"/>
        <v>4.8333000000000004</v>
      </c>
      <c r="E98" s="11">
        <v>4.8333000000000004</v>
      </c>
      <c r="F98" s="11">
        <v>4.8333000000000004</v>
      </c>
      <c r="G98" s="11">
        <v>4.8333000000000004</v>
      </c>
      <c r="H98" s="11">
        <v>4.8333000000000004</v>
      </c>
      <c r="I98" s="11">
        <v>4.8333000000000004</v>
      </c>
      <c r="J98" s="11">
        <v>4.8333000000000004</v>
      </c>
      <c r="K98" s="11">
        <v>4.8333000000000004</v>
      </c>
      <c r="L98" s="11">
        <v>4.8333000000000004</v>
      </c>
      <c r="M98" s="11">
        <v>4.8333000000000004</v>
      </c>
      <c r="N98" s="11">
        <v>4.8333000000000004</v>
      </c>
      <c r="O98" s="11">
        <v>4.8333000000000004</v>
      </c>
    </row>
    <row r="99" spans="2:15" ht="21.75" customHeight="1" x14ac:dyDescent="0.35">
      <c r="B99" s="1">
        <v>31</v>
      </c>
      <c r="C99" s="1" t="s">
        <v>12</v>
      </c>
      <c r="D99" s="11">
        <v>4.8333000000000004</v>
      </c>
      <c r="E99" s="11">
        <v>4.8333000000000004</v>
      </c>
      <c r="F99" s="11">
        <v>4.8333000000000004</v>
      </c>
      <c r="G99" s="11">
        <v>4.8333000000000004</v>
      </c>
      <c r="H99" s="11">
        <v>4.8333000000000004</v>
      </c>
      <c r="I99" s="11">
        <v>4.8333000000000004</v>
      </c>
      <c r="J99" s="11">
        <v>4.8333000000000004</v>
      </c>
      <c r="K99" s="11">
        <v>4.8333000000000004</v>
      </c>
      <c r="L99" s="11">
        <v>4.8333000000000004</v>
      </c>
      <c r="M99" s="11">
        <v>4.8333000000000004</v>
      </c>
      <c r="N99" s="11">
        <v>4.8333000000000004</v>
      </c>
      <c r="O99" s="11">
        <v>4.8333000000000004</v>
      </c>
    </row>
    <row r="100" spans="2:15" ht="21.75" customHeight="1" x14ac:dyDescent="0.35">
      <c r="B100" s="1">
        <v>32</v>
      </c>
      <c r="C100" s="1" t="s">
        <v>12</v>
      </c>
      <c r="D100" s="11">
        <v>4.8333000000000004</v>
      </c>
      <c r="E100" s="11">
        <v>4.8333000000000004</v>
      </c>
      <c r="F100" s="11">
        <v>4.8333000000000004</v>
      </c>
      <c r="G100" s="11">
        <v>4.8333000000000004</v>
      </c>
      <c r="H100" s="11">
        <v>4.8333000000000004</v>
      </c>
      <c r="I100" s="11">
        <v>4.8333000000000004</v>
      </c>
      <c r="J100" s="11">
        <v>4.8333000000000004</v>
      </c>
      <c r="K100" s="11">
        <v>4.8333000000000004</v>
      </c>
      <c r="L100" s="11">
        <v>4.8333000000000004</v>
      </c>
      <c r="M100" s="11">
        <v>4.8333000000000004</v>
      </c>
      <c r="N100" s="11">
        <v>4.8333000000000004</v>
      </c>
      <c r="O100" s="11">
        <v>4.8333000000000004</v>
      </c>
    </row>
    <row r="101" spans="2:15" ht="21.75" customHeight="1" x14ac:dyDescent="0.35">
      <c r="B101" s="1">
        <v>33</v>
      </c>
      <c r="C101" s="1" t="s">
        <v>12</v>
      </c>
      <c r="D101" s="11">
        <v>4.8333000000000004</v>
      </c>
      <c r="E101" s="11">
        <v>4.8333000000000004</v>
      </c>
      <c r="F101" s="11">
        <v>4.8333000000000004</v>
      </c>
      <c r="G101" s="11">
        <v>4.8333000000000004</v>
      </c>
      <c r="H101" s="11">
        <v>4.8333000000000004</v>
      </c>
      <c r="I101" s="11">
        <v>4.8333000000000004</v>
      </c>
      <c r="J101" s="11">
        <v>4.8333000000000004</v>
      </c>
      <c r="K101" s="11">
        <v>4.8333000000000004</v>
      </c>
      <c r="L101" s="11">
        <v>4.8333000000000004</v>
      </c>
      <c r="M101" s="11">
        <v>4.8333000000000004</v>
      </c>
      <c r="N101" s="11">
        <v>4.8333000000000004</v>
      </c>
      <c r="O101" s="11">
        <v>4.8333000000000004</v>
      </c>
    </row>
    <row r="102" spans="2:15" ht="21.75" customHeight="1" x14ac:dyDescent="0.35">
      <c r="B102" s="1">
        <v>34</v>
      </c>
      <c r="C102" s="1" t="s">
        <v>12</v>
      </c>
      <c r="D102" s="11">
        <v>4.8333000000000004</v>
      </c>
      <c r="E102" s="11">
        <v>4.8333000000000004</v>
      </c>
      <c r="F102" s="11">
        <v>4.8333000000000004</v>
      </c>
      <c r="G102" s="11">
        <v>4.8333000000000004</v>
      </c>
      <c r="H102" s="11">
        <v>4.8333000000000004</v>
      </c>
      <c r="I102" s="11">
        <v>4.8333000000000004</v>
      </c>
      <c r="J102" s="11">
        <v>4.8333000000000004</v>
      </c>
      <c r="K102" s="11">
        <v>4.8333000000000004</v>
      </c>
      <c r="L102" s="11">
        <v>4.8333000000000004</v>
      </c>
      <c r="M102" s="11">
        <v>4.8333000000000004</v>
      </c>
      <c r="N102" s="11">
        <v>4.8333000000000004</v>
      </c>
      <c r="O102" s="11">
        <v>4.8333000000000004</v>
      </c>
    </row>
    <row r="103" spans="2:15" ht="21.75" customHeight="1" x14ac:dyDescent="0.35">
      <c r="B103" s="1">
        <v>35</v>
      </c>
      <c r="C103" s="1" t="s">
        <v>12</v>
      </c>
      <c r="D103" s="11">
        <v>4.8333000000000004</v>
      </c>
      <c r="E103" s="11">
        <v>4.8333000000000004</v>
      </c>
      <c r="F103" s="11">
        <v>4.8333000000000004</v>
      </c>
      <c r="G103" s="11">
        <v>4.8333000000000004</v>
      </c>
      <c r="H103" s="11">
        <v>4.8333000000000004</v>
      </c>
      <c r="I103" s="11">
        <v>4.8333000000000004</v>
      </c>
      <c r="J103" s="11">
        <v>4.8333000000000004</v>
      </c>
      <c r="K103" s="11">
        <v>4.8333000000000004</v>
      </c>
      <c r="L103" s="11">
        <v>4.8333000000000004</v>
      </c>
      <c r="M103" s="11">
        <v>4.8333000000000004</v>
      </c>
      <c r="N103" s="11">
        <v>4.8333000000000004</v>
      </c>
      <c r="O103" s="11">
        <v>4.8333000000000004</v>
      </c>
    </row>
    <row r="104" spans="2:15" ht="21.75" customHeight="1" x14ac:dyDescent="0.35">
      <c r="B104" s="1">
        <v>36</v>
      </c>
      <c r="C104" s="1" t="s">
        <v>12</v>
      </c>
      <c r="D104" s="11">
        <v>4.8333000000000004</v>
      </c>
      <c r="E104" s="11">
        <v>4.8333000000000004</v>
      </c>
      <c r="F104" s="11">
        <v>4.8333000000000004</v>
      </c>
      <c r="G104" s="11">
        <v>4.8333000000000004</v>
      </c>
      <c r="H104" s="11">
        <v>4.8333000000000004</v>
      </c>
      <c r="I104" s="11">
        <v>4.8333000000000004</v>
      </c>
      <c r="J104" s="11">
        <v>4.8333000000000004</v>
      </c>
      <c r="K104" s="11">
        <v>4.8333000000000004</v>
      </c>
      <c r="L104" s="11">
        <v>4.8333000000000004</v>
      </c>
      <c r="M104" s="11">
        <v>4.8333000000000004</v>
      </c>
      <c r="N104" s="11">
        <v>4.8333000000000004</v>
      </c>
      <c r="O104" s="11">
        <v>4.8333000000000004</v>
      </c>
    </row>
    <row r="105" spans="2:15" ht="21.75" customHeight="1" x14ac:dyDescent="0.35">
      <c r="B105" s="1">
        <v>37</v>
      </c>
      <c r="C105" s="1" t="s">
        <v>12</v>
      </c>
      <c r="D105" s="11">
        <v>4.8333000000000004</v>
      </c>
      <c r="E105" s="11">
        <v>4.8333000000000004</v>
      </c>
      <c r="F105" s="11">
        <v>4.8333000000000004</v>
      </c>
      <c r="G105" s="11">
        <v>4.8333000000000004</v>
      </c>
      <c r="H105" s="11">
        <v>4.8333000000000004</v>
      </c>
      <c r="I105" s="11">
        <v>4.8333000000000004</v>
      </c>
      <c r="J105" s="11">
        <v>4.8333000000000004</v>
      </c>
      <c r="K105" s="11">
        <v>4.8333000000000004</v>
      </c>
      <c r="L105" s="11">
        <v>4.8333000000000004</v>
      </c>
      <c r="M105" s="11">
        <v>4.8333000000000004</v>
      </c>
      <c r="N105" s="11">
        <v>4.8333000000000004</v>
      </c>
      <c r="O105" s="11">
        <v>4.8333000000000004</v>
      </c>
    </row>
    <row r="106" spans="2:15" ht="21.75" customHeight="1" x14ac:dyDescent="0.35">
      <c r="B106" s="1">
        <v>38</v>
      </c>
      <c r="C106" s="1" t="s">
        <v>12</v>
      </c>
      <c r="D106" s="11">
        <v>4.8333000000000004</v>
      </c>
      <c r="E106" s="11">
        <v>4.8333000000000004</v>
      </c>
      <c r="F106" s="11">
        <v>4.8333000000000004</v>
      </c>
      <c r="G106" s="11">
        <v>4.8333000000000004</v>
      </c>
      <c r="H106" s="11">
        <v>4.8333000000000004</v>
      </c>
      <c r="I106" s="11">
        <v>4.8333000000000004</v>
      </c>
      <c r="J106" s="11">
        <v>4.8333000000000004</v>
      </c>
      <c r="K106" s="11">
        <v>4.8333000000000004</v>
      </c>
      <c r="L106" s="11">
        <v>4.8333000000000004</v>
      </c>
      <c r="M106" s="11">
        <v>4.8333000000000004</v>
      </c>
      <c r="N106" s="11">
        <v>4.8333000000000004</v>
      </c>
      <c r="O106" s="11">
        <v>4.8333000000000004</v>
      </c>
    </row>
    <row r="107" spans="2:15" ht="21.75" customHeight="1" x14ac:dyDescent="0.35">
      <c r="B107" s="1">
        <v>39</v>
      </c>
      <c r="C107" s="1" t="s">
        <v>12</v>
      </c>
      <c r="D107" s="11">
        <v>4.8333000000000004</v>
      </c>
      <c r="E107" s="11">
        <v>4.8333000000000004</v>
      </c>
      <c r="F107" s="11">
        <v>4.8333000000000004</v>
      </c>
      <c r="G107" s="11">
        <v>4.8333000000000004</v>
      </c>
      <c r="H107" s="11">
        <v>4.8333000000000004</v>
      </c>
      <c r="I107" s="11">
        <v>4.8333000000000004</v>
      </c>
      <c r="J107" s="11">
        <v>4.8333000000000004</v>
      </c>
      <c r="K107" s="11">
        <v>4.8333000000000004</v>
      </c>
      <c r="L107" s="11">
        <v>4.8333000000000004</v>
      </c>
      <c r="M107" s="11">
        <v>4.8333000000000004</v>
      </c>
      <c r="N107" s="11">
        <v>4.8333000000000004</v>
      </c>
      <c r="O107" s="11">
        <v>4.8333000000000004</v>
      </c>
    </row>
    <row r="108" spans="2:15" ht="21.75" customHeight="1" x14ac:dyDescent="0.35">
      <c r="B108" s="1">
        <v>40</v>
      </c>
      <c r="C108" s="1" t="s">
        <v>12</v>
      </c>
      <c r="D108" s="11">
        <v>4.8333000000000004</v>
      </c>
      <c r="E108" s="11">
        <v>4.8333000000000004</v>
      </c>
      <c r="F108" s="11">
        <v>4.8333000000000004</v>
      </c>
      <c r="G108" s="11">
        <v>4.8333000000000004</v>
      </c>
      <c r="H108" s="11">
        <v>4.8333000000000004</v>
      </c>
      <c r="I108" s="11">
        <v>4.8333000000000004</v>
      </c>
      <c r="J108" s="11">
        <v>4.8333000000000004</v>
      </c>
      <c r="K108" s="11">
        <v>4.8333000000000004</v>
      </c>
      <c r="L108" s="11">
        <v>4.8333000000000004</v>
      </c>
      <c r="M108" s="11">
        <v>4.8333000000000004</v>
      </c>
      <c r="N108" s="11">
        <v>4.8333000000000004</v>
      </c>
      <c r="O108" s="11">
        <v>4.8333000000000004</v>
      </c>
    </row>
  </sheetData>
  <mergeCells count="31">
    <mergeCell ref="D89:D90"/>
    <mergeCell ref="D95:D96"/>
    <mergeCell ref="D29:D30"/>
    <mergeCell ref="D35:D36"/>
    <mergeCell ref="D41:D42"/>
    <mergeCell ref="D47:D48"/>
    <mergeCell ref="D53:D54"/>
    <mergeCell ref="D59:D60"/>
    <mergeCell ref="D62:D63"/>
    <mergeCell ref="D68:D69"/>
    <mergeCell ref="D74:D75"/>
    <mergeCell ref="D80:D81"/>
    <mergeCell ref="D86:D87"/>
    <mergeCell ref="D92:D93"/>
    <mergeCell ref="D65:D66"/>
    <mergeCell ref="D71:D72"/>
    <mergeCell ref="D77:D78"/>
    <mergeCell ref="D83:D84"/>
    <mergeCell ref="D32:D33"/>
    <mergeCell ref="D38:D39"/>
    <mergeCell ref="D44:D45"/>
    <mergeCell ref="D50:D51"/>
    <mergeCell ref="D56:D57"/>
    <mergeCell ref="D26:D27"/>
    <mergeCell ref="D17:D18"/>
    <mergeCell ref="D23:D24"/>
    <mergeCell ref="B5:C5"/>
    <mergeCell ref="B6:D9"/>
    <mergeCell ref="D11:D12"/>
    <mergeCell ref="D14:D15"/>
    <mergeCell ref="D20:D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A9B9-A0E3-4319-9AB5-B8A6A3583C10}">
  <dimension ref="B1:O114"/>
  <sheetViews>
    <sheetView showGridLines="0" zoomScaleNormal="100" workbookViewId="0">
      <selection activeCell="C3" sqref="C3"/>
    </sheetView>
  </sheetViews>
  <sheetFormatPr baseColWidth="10" defaultRowHeight="18" x14ac:dyDescent="0.35"/>
  <cols>
    <col min="1" max="1" width="11.42578125" style="1"/>
    <col min="2" max="3" width="8.7109375" style="1" customWidth="1"/>
    <col min="4" max="4" width="15.7109375" style="18" customWidth="1"/>
    <col min="5" max="16384" width="11.42578125" style="1"/>
  </cols>
  <sheetData>
    <row r="1" spans="2:15" ht="21.75" x14ac:dyDescent="0.4">
      <c r="B1" s="28" t="s">
        <v>17</v>
      </c>
      <c r="D1" s="1"/>
    </row>
    <row r="2" spans="2:15" ht="21.75" x14ac:dyDescent="0.4">
      <c r="B2" s="28" t="s">
        <v>16</v>
      </c>
      <c r="D2" s="1"/>
    </row>
    <row r="3" spans="2:15" ht="21.75" x14ac:dyDescent="0.4">
      <c r="B3" s="28"/>
      <c r="D3" s="1"/>
    </row>
    <row r="4" spans="2:15" x14ac:dyDescent="0.35">
      <c r="B4" s="33" t="s">
        <v>14</v>
      </c>
      <c r="C4" s="33"/>
      <c r="D4" s="1"/>
    </row>
    <row r="5" spans="2:15" x14ac:dyDescent="0.35">
      <c r="B5" s="34" t="s">
        <v>15</v>
      </c>
      <c r="C5" s="35"/>
      <c r="D5" s="35"/>
    </row>
    <row r="6" spans="2:15" x14ac:dyDescent="0.35">
      <c r="B6" s="35"/>
      <c r="C6" s="35"/>
      <c r="D6" s="35"/>
      <c r="E6" s="2" t="s">
        <v>2</v>
      </c>
      <c r="F6" s="2" t="s">
        <v>10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2" t="s">
        <v>0</v>
      </c>
      <c r="M6" s="2" t="s">
        <v>1</v>
      </c>
      <c r="N6" s="2" t="s">
        <v>8</v>
      </c>
      <c r="O6" s="2" t="s">
        <v>9</v>
      </c>
    </row>
    <row r="7" spans="2:15" ht="8.1" customHeight="1" x14ac:dyDescent="0.35">
      <c r="B7" s="35"/>
      <c r="C7" s="35"/>
      <c r="D7" s="35"/>
      <c r="E7" s="12"/>
      <c r="F7" s="13"/>
      <c r="G7" s="12"/>
      <c r="H7" s="13"/>
      <c r="I7" s="12"/>
      <c r="J7" s="13"/>
      <c r="K7" s="12"/>
      <c r="L7" s="13"/>
      <c r="M7" s="12"/>
      <c r="N7" s="13"/>
      <c r="O7" s="12"/>
    </row>
    <row r="8" spans="2:15" x14ac:dyDescent="0.35">
      <c r="B8" s="35"/>
      <c r="C8" s="35"/>
      <c r="D8" s="35"/>
      <c r="E8" s="3"/>
      <c r="F8" s="3"/>
      <c r="G8" s="3"/>
      <c r="H8" s="3"/>
      <c r="I8" s="3"/>
      <c r="J8" s="3"/>
      <c r="K8" s="3"/>
      <c r="L8" s="19">
        <v>0</v>
      </c>
      <c r="M8" s="5">
        <v>0</v>
      </c>
      <c r="N8" s="19">
        <v>0</v>
      </c>
      <c r="O8" s="20">
        <v>0</v>
      </c>
    </row>
    <row r="9" spans="2:15" ht="8.1" customHeight="1" x14ac:dyDescent="0.35">
      <c r="D9" s="1"/>
      <c r="E9" s="12"/>
      <c r="F9" s="13"/>
      <c r="G9" s="12"/>
      <c r="H9" s="13"/>
      <c r="I9" s="12"/>
      <c r="J9" s="13"/>
      <c r="K9" s="12"/>
      <c r="L9" s="13"/>
      <c r="M9" s="12"/>
      <c r="N9" s="13"/>
      <c r="O9" s="12"/>
    </row>
    <row r="10" spans="2:15" x14ac:dyDescent="0.35">
      <c r="B10" s="1">
        <v>1</v>
      </c>
      <c r="C10" s="1" t="s">
        <v>11</v>
      </c>
      <c r="D10" s="21">
        <v>0</v>
      </c>
      <c r="E10" s="22">
        <v>0</v>
      </c>
      <c r="F10" s="21">
        <v>0</v>
      </c>
      <c r="G10" s="22">
        <v>0</v>
      </c>
      <c r="H10" s="21">
        <v>0</v>
      </c>
      <c r="I10" s="22">
        <v>0</v>
      </c>
      <c r="J10" s="21">
        <v>0</v>
      </c>
      <c r="K10" s="22">
        <v>0</v>
      </c>
      <c r="L10" s="21">
        <v>0</v>
      </c>
      <c r="M10" s="22">
        <v>0</v>
      </c>
      <c r="N10" s="21">
        <v>0</v>
      </c>
      <c r="O10" s="22">
        <v>0</v>
      </c>
    </row>
    <row r="11" spans="2:15" ht="8.1" customHeight="1" x14ac:dyDescent="0.35">
      <c r="D11" s="1"/>
      <c r="E11" s="12"/>
      <c r="F11" s="13"/>
      <c r="G11" s="12"/>
      <c r="H11" s="13"/>
      <c r="I11" s="12"/>
      <c r="J11" s="13"/>
      <c r="K11" s="12"/>
      <c r="L11" s="13"/>
      <c r="M11" s="12"/>
      <c r="N11" s="13"/>
      <c r="O11" s="12"/>
    </row>
    <row r="12" spans="2:15" x14ac:dyDescent="0.35">
      <c r="B12" s="1">
        <v>2</v>
      </c>
      <c r="C12" s="1" t="s">
        <v>12</v>
      </c>
      <c r="D12" s="19">
        <v>0</v>
      </c>
      <c r="E12" s="20">
        <v>0</v>
      </c>
      <c r="F12" s="19">
        <v>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</row>
    <row r="13" spans="2:15" ht="8.1" customHeight="1" x14ac:dyDescent="0.35">
      <c r="D13" s="1"/>
      <c r="E13" s="12"/>
      <c r="F13" s="13"/>
      <c r="G13" s="12"/>
      <c r="H13" s="13"/>
      <c r="I13" s="12"/>
      <c r="J13" s="13"/>
      <c r="K13" s="12"/>
      <c r="L13" s="13"/>
      <c r="M13" s="12"/>
      <c r="N13" s="13"/>
      <c r="O13" s="12"/>
    </row>
    <row r="14" spans="2:15" x14ac:dyDescent="0.35">
      <c r="B14" s="1">
        <v>3</v>
      </c>
      <c r="C14" s="1" t="s">
        <v>12</v>
      </c>
      <c r="D14" s="21">
        <v>0</v>
      </c>
      <c r="E14" s="23">
        <v>0</v>
      </c>
      <c r="F14" s="21">
        <v>0</v>
      </c>
      <c r="G14" s="23">
        <v>0</v>
      </c>
      <c r="H14" s="21">
        <v>0</v>
      </c>
      <c r="I14" s="23">
        <v>0</v>
      </c>
      <c r="J14" s="21">
        <v>0</v>
      </c>
      <c r="K14" s="23">
        <v>0</v>
      </c>
      <c r="L14" s="21">
        <v>0</v>
      </c>
      <c r="M14" s="23">
        <v>0</v>
      </c>
      <c r="N14" s="21">
        <v>0</v>
      </c>
      <c r="O14" s="23">
        <v>0</v>
      </c>
    </row>
    <row r="15" spans="2:15" ht="8.1" customHeight="1" x14ac:dyDescent="0.35">
      <c r="D15" s="1"/>
      <c r="E15" s="12"/>
      <c r="F15" s="13"/>
      <c r="G15" s="12"/>
      <c r="H15" s="13"/>
      <c r="I15" s="12"/>
      <c r="J15" s="13"/>
      <c r="K15" s="12"/>
      <c r="L15" s="13"/>
      <c r="M15" s="12"/>
      <c r="N15" s="13"/>
      <c r="O15" s="12"/>
    </row>
    <row r="16" spans="2:15" x14ac:dyDescent="0.35">
      <c r="B16" s="1">
        <v>4</v>
      </c>
      <c r="C16" s="1" t="s">
        <v>12</v>
      </c>
      <c r="D16" s="19">
        <v>0</v>
      </c>
      <c r="E16" s="20">
        <v>0</v>
      </c>
      <c r="F16" s="19">
        <v>0</v>
      </c>
      <c r="G16" s="20">
        <v>0</v>
      </c>
      <c r="H16" s="19">
        <v>0</v>
      </c>
      <c r="I16" s="20">
        <v>0</v>
      </c>
      <c r="J16" s="19">
        <v>0</v>
      </c>
      <c r="K16" s="20">
        <v>0</v>
      </c>
      <c r="L16" s="19">
        <v>0</v>
      </c>
      <c r="M16" s="20">
        <v>0</v>
      </c>
      <c r="N16" s="19">
        <v>0</v>
      </c>
      <c r="O16" s="20">
        <v>0</v>
      </c>
    </row>
    <row r="17" spans="2:15" ht="8.1" customHeight="1" x14ac:dyDescent="0.35">
      <c r="D17" s="1"/>
      <c r="E17" s="12"/>
      <c r="F17" s="13"/>
      <c r="G17" s="12"/>
      <c r="H17" s="13"/>
      <c r="I17" s="12"/>
      <c r="J17" s="13"/>
      <c r="K17" s="12"/>
      <c r="L17" s="13"/>
      <c r="M17" s="12"/>
      <c r="N17" s="13"/>
      <c r="O17" s="12"/>
    </row>
    <row r="18" spans="2:15" x14ac:dyDescent="0.35">
      <c r="B18" s="1">
        <v>5</v>
      </c>
      <c r="C18" s="1" t="s">
        <v>12</v>
      </c>
      <c r="D18" s="29">
        <f>B18*0.15</f>
        <v>0.75</v>
      </c>
    </row>
    <row r="19" spans="2:15" x14ac:dyDescent="0.35">
      <c r="D19" s="30"/>
      <c r="E19" s="9">
        <f>(D18)+(0.15*(1/12))</f>
        <v>0.76249999999999996</v>
      </c>
      <c r="F19" s="7">
        <f>(D18)+(0.15*(2/12))</f>
        <v>0.77500000000000002</v>
      </c>
      <c r="G19" s="9">
        <f>(D18)+(0.15*(3/12))</f>
        <v>0.78749999999999998</v>
      </c>
      <c r="H19" s="7">
        <f>(D18)+(0.15*(4/12))</f>
        <v>0.8</v>
      </c>
      <c r="I19" s="9">
        <f>(D18)+(0.15*(5/12))</f>
        <v>0.8125</v>
      </c>
      <c r="J19" s="7">
        <f>(D18)+(0.15*(6/12))</f>
        <v>0.82499999999999996</v>
      </c>
      <c r="K19" s="9">
        <f>(D18)+(0.15*(7/12))</f>
        <v>0.83750000000000002</v>
      </c>
      <c r="L19" s="7">
        <f>(D18)+(0.15*(8/12))</f>
        <v>0.85</v>
      </c>
      <c r="M19" s="9">
        <f>(D18)+(0.15*(9/12))</f>
        <v>0.86250000000000004</v>
      </c>
      <c r="N19" s="7">
        <f>(D18)+(0.15*(10/12))</f>
        <v>0.875</v>
      </c>
      <c r="O19" s="9">
        <f>(D18)+(0.15*(11/12))</f>
        <v>0.88749999999999996</v>
      </c>
    </row>
    <row r="20" spans="2:15" ht="8.1" customHeight="1" x14ac:dyDescent="0.35">
      <c r="D20" s="1"/>
      <c r="E20" s="12"/>
      <c r="F20" s="13"/>
      <c r="G20" s="12"/>
      <c r="H20" s="13"/>
      <c r="I20" s="12"/>
      <c r="J20" s="13"/>
      <c r="K20" s="12"/>
      <c r="L20" s="13"/>
      <c r="M20" s="12"/>
      <c r="N20" s="13"/>
      <c r="O20" s="12"/>
    </row>
    <row r="21" spans="2:15" x14ac:dyDescent="0.35">
      <c r="B21" s="1">
        <v>6</v>
      </c>
      <c r="C21" s="1" t="s">
        <v>12</v>
      </c>
      <c r="D21" s="31">
        <f>B21*0.15</f>
        <v>0.9</v>
      </c>
    </row>
    <row r="22" spans="2:15" x14ac:dyDescent="0.35">
      <c r="D22" s="32"/>
      <c r="E22" s="6">
        <f>(D21)+(0.15*(1/12))</f>
        <v>0.91249999999999998</v>
      </c>
      <c r="F22" s="4">
        <f>(D21)+(0.15*(2/12))</f>
        <v>0.92500000000000004</v>
      </c>
      <c r="G22" s="6">
        <f>(D21)+(0.15*(3/12))</f>
        <v>0.9375</v>
      </c>
      <c r="H22" s="4">
        <f>(D21)+(0.15*(4/12))</f>
        <v>0.95</v>
      </c>
      <c r="I22" s="6">
        <f>(D21)+(0.15*(5/12))</f>
        <v>0.96250000000000002</v>
      </c>
      <c r="J22" s="4">
        <f>(D21)+(0.15*(6/12))</f>
        <v>0.97499999999999998</v>
      </c>
      <c r="K22" s="6">
        <f>(D21)+(0.15*(7/12))</f>
        <v>0.98750000000000004</v>
      </c>
      <c r="L22" s="4">
        <f>(D21)+(0.15*(8/12))</f>
        <v>1</v>
      </c>
      <c r="M22" s="6">
        <f>(D21)+(0.15*(9/12))</f>
        <v>1.0125</v>
      </c>
      <c r="N22" s="4">
        <f>(D21)+(0.15*(10/12))</f>
        <v>1.0249999999999999</v>
      </c>
      <c r="O22" s="6">
        <f>(D21)+(0.15*(11/12))</f>
        <v>1.0375000000000001</v>
      </c>
    </row>
    <row r="23" spans="2:15" ht="8.1" customHeight="1" x14ac:dyDescent="0.35">
      <c r="D23" s="1"/>
      <c r="E23" s="12"/>
      <c r="F23" s="13"/>
      <c r="G23" s="12"/>
      <c r="H23" s="13"/>
      <c r="I23" s="12"/>
      <c r="J23" s="13"/>
      <c r="K23" s="12"/>
      <c r="L23" s="13"/>
      <c r="M23" s="12"/>
      <c r="N23" s="13"/>
      <c r="O23" s="12"/>
    </row>
    <row r="24" spans="2:15" x14ac:dyDescent="0.35">
      <c r="B24" s="1">
        <v>7</v>
      </c>
      <c r="C24" s="1" t="s">
        <v>12</v>
      </c>
      <c r="D24" s="29">
        <f>B24*0.15</f>
        <v>1.05</v>
      </c>
    </row>
    <row r="25" spans="2:15" x14ac:dyDescent="0.35">
      <c r="D25" s="30"/>
      <c r="E25" s="9">
        <f>(D24)+(0.15*(1/12))</f>
        <v>1.0625</v>
      </c>
      <c r="F25" s="7">
        <f>(D24)+(0.15*(2/12))</f>
        <v>1.075</v>
      </c>
      <c r="G25" s="9">
        <f>(D24)+(0.15*(3/12))</f>
        <v>1.0874999999999999</v>
      </c>
      <c r="H25" s="7">
        <f>(D24)+(0.15*(4/12))</f>
        <v>1.1000000000000001</v>
      </c>
      <c r="I25" s="9">
        <f>(D24)+(0.15*(5/12))</f>
        <v>1.1125</v>
      </c>
      <c r="J25" s="7">
        <f>(D24)+(0.15*(6/12))</f>
        <v>1.125</v>
      </c>
      <c r="K25" s="9">
        <f>(D24)+(0.15*(7/12))</f>
        <v>1.1375</v>
      </c>
      <c r="L25" s="7">
        <f>(D24)+(0.15*(8/12))</f>
        <v>1.1499999999999999</v>
      </c>
      <c r="M25" s="9">
        <f>(D24)+(0.15*(9/12))</f>
        <v>1.1625000000000001</v>
      </c>
      <c r="N25" s="7">
        <f>(D24)+(0.15*(10/12))</f>
        <v>1.175</v>
      </c>
      <c r="O25" s="9">
        <f>(D24)+(0.15*(11/12))</f>
        <v>1.1875</v>
      </c>
    </row>
    <row r="26" spans="2:15" ht="8.1" customHeight="1" x14ac:dyDescent="0.35">
      <c r="D26" s="1"/>
      <c r="E26" s="12"/>
      <c r="F26" s="13"/>
      <c r="G26" s="12"/>
      <c r="H26" s="13"/>
      <c r="I26" s="12"/>
      <c r="J26" s="13"/>
      <c r="K26" s="12"/>
      <c r="L26" s="13"/>
      <c r="M26" s="12"/>
      <c r="N26" s="13"/>
      <c r="O26" s="12"/>
    </row>
    <row r="27" spans="2:15" x14ac:dyDescent="0.35">
      <c r="B27" s="1">
        <v>8</v>
      </c>
      <c r="C27" s="1" t="s">
        <v>12</v>
      </c>
      <c r="D27" s="31">
        <f>B27*0.15</f>
        <v>1.2</v>
      </c>
    </row>
    <row r="28" spans="2:15" x14ac:dyDescent="0.35">
      <c r="D28" s="32"/>
      <c r="E28" s="10">
        <f>D27+((1/12)*0.2)</f>
        <v>1.2166999999999999</v>
      </c>
      <c r="F28" s="4">
        <f>D27+((2/12)*0.2)</f>
        <v>1.2333000000000001</v>
      </c>
      <c r="G28" s="6">
        <f>D27+((3/12)*0.2)</f>
        <v>1.25</v>
      </c>
      <c r="H28" s="4">
        <f>D27+((4/12)*0.2)</f>
        <v>1.2666999999999999</v>
      </c>
      <c r="I28" s="6">
        <f>D27+((5/12)*0.2)</f>
        <v>1.2833000000000001</v>
      </c>
      <c r="J28" s="4">
        <f>D27+((6/12)*0.2)</f>
        <v>1.3</v>
      </c>
      <c r="K28" s="6">
        <f>D27+((7/12)*0.2)</f>
        <v>1.3167</v>
      </c>
      <c r="L28" s="4">
        <f>D27+((8/12)*0.2)</f>
        <v>1.3332999999999999</v>
      </c>
      <c r="M28" s="6">
        <f>D27+((9/12)*0.2)</f>
        <v>1.35</v>
      </c>
      <c r="N28" s="4">
        <f>D27+((10/12)*0.2)</f>
        <v>1.3667</v>
      </c>
      <c r="O28" s="6">
        <f>D27+((11/12)*0.2)</f>
        <v>1.3833</v>
      </c>
    </row>
    <row r="29" spans="2:15" ht="8.1" customHeight="1" x14ac:dyDescent="0.35">
      <c r="D29" s="1"/>
      <c r="E29" s="12"/>
      <c r="F29" s="13"/>
      <c r="G29" s="12"/>
      <c r="H29" s="13"/>
      <c r="I29" s="12"/>
      <c r="J29" s="13"/>
      <c r="K29" s="12"/>
      <c r="L29" s="13"/>
      <c r="M29" s="12"/>
      <c r="N29" s="13"/>
      <c r="O29" s="12"/>
    </row>
    <row r="30" spans="2:15" x14ac:dyDescent="0.35">
      <c r="B30" s="1">
        <v>9</v>
      </c>
      <c r="C30" s="1" t="s">
        <v>12</v>
      </c>
      <c r="D30" s="29">
        <f>(1.2)+(1*0.2)</f>
        <v>1.4</v>
      </c>
    </row>
    <row r="31" spans="2:15" x14ac:dyDescent="0.35">
      <c r="D31" s="30"/>
      <c r="E31" s="8">
        <f>D30+((1/12)*0.2)</f>
        <v>1.4167000000000001</v>
      </c>
      <c r="F31" s="7">
        <f>D30+((2/12)*0.2)</f>
        <v>1.4333</v>
      </c>
      <c r="G31" s="8">
        <f>D30+((3/12)*0.2)</f>
        <v>1.45</v>
      </c>
      <c r="H31" s="7">
        <f>D30+((4/12)*0.2)</f>
        <v>1.4666999999999999</v>
      </c>
      <c r="I31" s="8">
        <f>D30+((5/12)*0.2)</f>
        <v>1.4833000000000001</v>
      </c>
      <c r="J31" s="7">
        <f>D30+((6/12)*0.2)</f>
        <v>1.5</v>
      </c>
      <c r="K31" s="8">
        <f>D30+((7/12)*0.2)</f>
        <v>1.5166999999999999</v>
      </c>
      <c r="L31" s="7">
        <f>D30+((8/12)*0.2)</f>
        <v>1.5333000000000001</v>
      </c>
      <c r="M31" s="8">
        <f>D30+((9/12)*0.2)</f>
        <v>1.55</v>
      </c>
      <c r="N31" s="7">
        <f>D30+((10/12)*0.2)</f>
        <v>1.5667</v>
      </c>
      <c r="O31" s="8">
        <f>D30+((11/12)*0.2)</f>
        <v>1.5832999999999999</v>
      </c>
    </row>
    <row r="32" spans="2:15" ht="8.1" customHeight="1" x14ac:dyDescent="0.35">
      <c r="D32" s="1"/>
      <c r="E32" s="12"/>
      <c r="F32" s="13"/>
      <c r="G32" s="12"/>
      <c r="H32" s="13"/>
      <c r="I32" s="12"/>
      <c r="J32" s="13"/>
      <c r="K32" s="12"/>
      <c r="L32" s="13"/>
      <c r="M32" s="12"/>
      <c r="N32" s="13"/>
      <c r="O32" s="12"/>
    </row>
    <row r="33" spans="2:15" x14ac:dyDescent="0.35">
      <c r="B33" s="1">
        <v>10</v>
      </c>
      <c r="C33" s="1" t="s">
        <v>12</v>
      </c>
      <c r="D33" s="31">
        <f>1.2+(2*0.2)</f>
        <v>1.6</v>
      </c>
    </row>
    <row r="34" spans="2:15" x14ac:dyDescent="0.35">
      <c r="D34" s="32"/>
      <c r="E34" s="24">
        <f>D33+((1/12)*0.2)</f>
        <v>1.6167</v>
      </c>
      <c r="F34" s="4">
        <f>D33+((2/12)*0.2)</f>
        <v>1.6333</v>
      </c>
      <c r="G34" s="6">
        <f>D33+((3/12)*0.2)</f>
        <v>1.65</v>
      </c>
      <c r="H34" s="4">
        <f>D33+((4/12)*0.2)</f>
        <v>1.6667000000000001</v>
      </c>
      <c r="I34" s="6">
        <f>D33+((5/12)*0.2)</f>
        <v>1.6833</v>
      </c>
      <c r="J34" s="4">
        <f>D33+((6/12)*0.2)</f>
        <v>1.7</v>
      </c>
      <c r="K34" s="6">
        <f>D33+((7/12)*0.2)</f>
        <v>1.7166999999999999</v>
      </c>
      <c r="L34" s="4">
        <f>D33+((8/12)*0.2)</f>
        <v>1.7333000000000001</v>
      </c>
      <c r="M34" s="6">
        <f>D33+((9/12)*0.2)</f>
        <v>1.75</v>
      </c>
      <c r="N34" s="4">
        <f>D33+((10/12)*0.2)</f>
        <v>1.7666999999999999</v>
      </c>
      <c r="O34" s="6">
        <f>D33+((11/12)*0.2)</f>
        <v>1.7833000000000001</v>
      </c>
    </row>
    <row r="35" spans="2:15" ht="8.1" customHeight="1" x14ac:dyDescent="0.35">
      <c r="D35" s="1"/>
      <c r="E35" s="12"/>
      <c r="F35" s="13"/>
      <c r="G35" s="12"/>
      <c r="H35" s="13"/>
      <c r="I35" s="12"/>
      <c r="J35" s="13"/>
      <c r="K35" s="12"/>
      <c r="L35" s="13"/>
      <c r="M35" s="12"/>
      <c r="N35" s="13"/>
      <c r="O35" s="12"/>
    </row>
    <row r="36" spans="2:15" x14ac:dyDescent="0.35">
      <c r="B36" s="1">
        <v>11</v>
      </c>
      <c r="C36" s="1" t="s">
        <v>12</v>
      </c>
      <c r="D36" s="29">
        <f>(1.2)+(3*0.2)</f>
        <v>1.8</v>
      </c>
    </row>
    <row r="37" spans="2:15" x14ac:dyDescent="0.35">
      <c r="D37" s="30"/>
      <c r="E37" s="8">
        <f>D36+((1/12)*0.2)</f>
        <v>1.8167</v>
      </c>
      <c r="F37" s="7">
        <f>D36+((2/12)*0.2)</f>
        <v>1.8332999999999999</v>
      </c>
      <c r="G37" s="8">
        <f>D36+((3/12)*0.2)</f>
        <v>1.85</v>
      </c>
      <c r="H37" s="7">
        <f>D36+((4/12)*0.2)</f>
        <v>1.8667</v>
      </c>
      <c r="I37" s="8">
        <f>D36+((5/12)*0.2)</f>
        <v>1.8833</v>
      </c>
      <c r="J37" s="7">
        <f>D36+((6/12)*0.2)</f>
        <v>1.9</v>
      </c>
      <c r="K37" s="8">
        <f>D36+((7/12)*0.2)</f>
        <v>1.9167000000000001</v>
      </c>
      <c r="L37" s="7">
        <f>D36+((8/12)*0.2)</f>
        <v>1.9333</v>
      </c>
      <c r="M37" s="8">
        <f>D36+((9/12)*0.2)</f>
        <v>1.95</v>
      </c>
      <c r="N37" s="7">
        <f>D36+((10/12)*0.2)</f>
        <v>1.9666999999999999</v>
      </c>
      <c r="O37" s="8">
        <f>D36+((11/12)*0.2)</f>
        <v>1.9833000000000001</v>
      </c>
    </row>
    <row r="38" spans="2:15" ht="8.1" customHeight="1" x14ac:dyDescent="0.35">
      <c r="D38" s="1"/>
      <c r="E38" s="12"/>
      <c r="F38" s="13"/>
      <c r="G38" s="12"/>
      <c r="H38" s="13"/>
      <c r="I38" s="12"/>
      <c r="J38" s="13"/>
      <c r="K38" s="12"/>
      <c r="L38" s="13"/>
      <c r="M38" s="12"/>
      <c r="N38" s="13"/>
      <c r="O38" s="12"/>
    </row>
    <row r="39" spans="2:15" x14ac:dyDescent="0.35">
      <c r="B39" s="1">
        <v>12</v>
      </c>
      <c r="C39" s="1" t="s">
        <v>12</v>
      </c>
      <c r="D39" s="31">
        <f>1.2+(4*0.2)</f>
        <v>2</v>
      </c>
    </row>
    <row r="40" spans="2:15" x14ac:dyDescent="0.35">
      <c r="D40" s="32"/>
      <c r="E40" s="24">
        <f>D39+((1/12)*0.2)</f>
        <v>2.0167000000000002</v>
      </c>
      <c r="F40" s="4">
        <f>D39+((2/12)*0.2)</f>
        <v>2.0333000000000001</v>
      </c>
      <c r="G40" s="6">
        <f>D39+((3/12)*0.2)</f>
        <v>2.0499999999999998</v>
      </c>
      <c r="H40" s="4">
        <f>D39+((4/12)*0.2)</f>
        <v>2.0667</v>
      </c>
      <c r="I40" s="6">
        <f>D39+((5/12)*0.2)</f>
        <v>2.0832999999999999</v>
      </c>
      <c r="J40" s="4">
        <f>D39+((6/12)*0.2)</f>
        <v>2.1</v>
      </c>
      <c r="K40" s="6">
        <f>D39+((7/12)*0.2)</f>
        <v>2.1166999999999998</v>
      </c>
      <c r="L40" s="4">
        <f>D39+((8/12)*0.2)</f>
        <v>2.1333000000000002</v>
      </c>
      <c r="M40" s="6">
        <f>D39+((9/12)*0.2)</f>
        <v>2.15</v>
      </c>
      <c r="N40" s="4">
        <f>D39+((10/12)*0.2)</f>
        <v>2.1667000000000001</v>
      </c>
      <c r="O40" s="6">
        <f>D39+((11/12)*0.2)</f>
        <v>2.1833</v>
      </c>
    </row>
    <row r="41" spans="2:15" ht="8.1" customHeight="1" x14ac:dyDescent="0.35">
      <c r="D41" s="1"/>
      <c r="E41" s="12"/>
      <c r="F41" s="13"/>
      <c r="G41" s="12"/>
      <c r="H41" s="13"/>
      <c r="I41" s="12"/>
      <c r="J41" s="13"/>
      <c r="K41" s="12"/>
      <c r="L41" s="13"/>
      <c r="M41" s="12"/>
      <c r="N41" s="13"/>
      <c r="O41" s="12"/>
    </row>
    <row r="42" spans="2:15" x14ac:dyDescent="0.35">
      <c r="B42" s="1">
        <v>13</v>
      </c>
      <c r="C42" s="1" t="s">
        <v>12</v>
      </c>
      <c r="D42" s="29">
        <f>(1.2)+(5*0.2)</f>
        <v>2.2000000000000002</v>
      </c>
    </row>
    <row r="43" spans="2:15" x14ac:dyDescent="0.35">
      <c r="D43" s="30"/>
      <c r="E43" s="16">
        <f>D42+(1/12*0.25)</f>
        <v>2.2208000000000001</v>
      </c>
      <c r="F43" s="7">
        <f>D42+(2/12*0.25)</f>
        <v>2.2416999999999998</v>
      </c>
      <c r="G43" s="9">
        <f>D42+(3/12*0.25)</f>
        <v>2.2625000000000002</v>
      </c>
      <c r="H43" s="7">
        <f>D42+(4/12*0.25)</f>
        <v>2.2833000000000001</v>
      </c>
      <c r="I43" s="9">
        <f>D42+(5/12*0.25)</f>
        <v>2.3041999999999998</v>
      </c>
      <c r="J43" s="7">
        <f>D42+(6/12*0.25)</f>
        <v>2.3250000000000002</v>
      </c>
      <c r="K43" s="9">
        <f>D42+(7/12*0.25)</f>
        <v>2.3458000000000001</v>
      </c>
      <c r="L43" s="7">
        <f>D42+(8/12*0.25)</f>
        <v>2.3666999999999998</v>
      </c>
      <c r="M43" s="9">
        <f>D42+(9/12*0.25)</f>
        <v>2.3875000000000002</v>
      </c>
      <c r="N43" s="7">
        <f>D42+(10/12*0.25)</f>
        <v>2.4083000000000001</v>
      </c>
      <c r="O43" s="9">
        <f>D42+(11/12*0.25)</f>
        <v>2.4291999999999998</v>
      </c>
    </row>
    <row r="44" spans="2:15" ht="8.1" customHeight="1" x14ac:dyDescent="0.35">
      <c r="D44" s="1"/>
      <c r="E44" s="12"/>
      <c r="F44" s="13"/>
      <c r="G44" s="12"/>
      <c r="H44" s="13"/>
      <c r="I44" s="12"/>
      <c r="J44" s="13"/>
      <c r="K44" s="12"/>
      <c r="L44" s="13"/>
      <c r="M44" s="12"/>
      <c r="N44" s="13"/>
      <c r="O44" s="12"/>
    </row>
    <row r="45" spans="2:15" x14ac:dyDescent="0.35">
      <c r="B45" s="1">
        <v>14</v>
      </c>
      <c r="C45" s="1" t="s">
        <v>12</v>
      </c>
      <c r="D45" s="31">
        <f>2.2+(1*0.25)</f>
        <v>2.4500000000000002</v>
      </c>
    </row>
    <row r="46" spans="2:15" x14ac:dyDescent="0.35">
      <c r="D46" s="32"/>
      <c r="E46" s="6">
        <f>D45+(1/12*0.25)</f>
        <v>2.4708000000000001</v>
      </c>
      <c r="F46" s="4">
        <f>D45+(2/12*0.25)</f>
        <v>2.4916999999999998</v>
      </c>
      <c r="G46" s="6">
        <f>D45+(3/12*0.25)</f>
        <v>2.5125000000000002</v>
      </c>
      <c r="H46" s="4">
        <f>D45+(4/12*0.25)</f>
        <v>2.5333000000000001</v>
      </c>
      <c r="I46" s="6">
        <f>D45+(5/12*0.25)</f>
        <v>2.5541999999999998</v>
      </c>
      <c r="J46" s="4">
        <f>D45+(6/12*0.25)</f>
        <v>2.5750000000000002</v>
      </c>
      <c r="K46" s="6">
        <f>D45+(7/12*0.25)</f>
        <v>2.5958000000000001</v>
      </c>
      <c r="L46" s="4">
        <f>D45+(8/12*0.25)</f>
        <v>2.6166999999999998</v>
      </c>
      <c r="M46" s="6">
        <f>D45+(9/12*0.25)</f>
        <v>2.6375000000000002</v>
      </c>
      <c r="N46" s="4">
        <f>D45+(10/12*0.25)</f>
        <v>2.6583000000000001</v>
      </c>
      <c r="O46" s="6">
        <f>D45+(11/12*0.25)</f>
        <v>2.6791999999999998</v>
      </c>
    </row>
    <row r="47" spans="2:15" ht="8.1" customHeight="1" x14ac:dyDescent="0.35">
      <c r="D47" s="1"/>
      <c r="E47" s="12"/>
      <c r="F47" s="13"/>
      <c r="G47" s="12"/>
      <c r="H47" s="13"/>
      <c r="I47" s="12"/>
      <c r="J47" s="13"/>
      <c r="K47" s="12"/>
      <c r="L47" s="13"/>
      <c r="M47" s="12"/>
      <c r="N47" s="13"/>
      <c r="O47" s="12"/>
    </row>
    <row r="48" spans="2:15" ht="18" customHeight="1" x14ac:dyDescent="0.35">
      <c r="B48" s="1">
        <v>15</v>
      </c>
      <c r="C48" s="1" t="s">
        <v>12</v>
      </c>
      <c r="D48" s="29">
        <f>2.2+(2*0.25)</f>
        <v>2.7</v>
      </c>
    </row>
    <row r="49" spans="2:15" x14ac:dyDescent="0.35">
      <c r="D49" s="30"/>
      <c r="E49" s="25">
        <f>D48+(1/12*0.25)</f>
        <v>2.7208000000000001</v>
      </c>
      <c r="F49" s="7">
        <f>D48+(2/12*0.25)</f>
        <v>2.7416999999999998</v>
      </c>
      <c r="G49" s="9">
        <f>D48+(3/12*0.25)</f>
        <v>2.7625000000000002</v>
      </c>
      <c r="H49" s="7">
        <f>D48+(4/12*0.25)</f>
        <v>2.7833000000000001</v>
      </c>
      <c r="I49" s="9">
        <f>D48+(5/12*0.25)</f>
        <v>2.8041999999999998</v>
      </c>
      <c r="J49" s="7">
        <f>D48+(6/12*0.25)</f>
        <v>2.8250000000000002</v>
      </c>
      <c r="K49" s="9">
        <f>D48+(7/12*0.25)</f>
        <v>2.8458000000000001</v>
      </c>
      <c r="L49" s="7">
        <f>D48+(8/12*0.25)</f>
        <v>2.8666999999999998</v>
      </c>
      <c r="M49" s="9">
        <f>D48+(9/12*0.25)</f>
        <v>2.8875000000000002</v>
      </c>
      <c r="N49" s="7">
        <f>D48+(10/12*0.25)</f>
        <v>2.9083000000000001</v>
      </c>
      <c r="O49" s="9">
        <f>D48+(11/12*0.25)</f>
        <v>2.9291999999999998</v>
      </c>
    </row>
    <row r="50" spans="2:15" ht="8.1" customHeight="1" x14ac:dyDescent="0.35">
      <c r="D50" s="1"/>
      <c r="E50" s="12"/>
      <c r="F50" s="13"/>
      <c r="G50" s="12"/>
      <c r="H50" s="13"/>
      <c r="I50" s="12"/>
      <c r="J50" s="13"/>
      <c r="K50" s="12"/>
      <c r="L50" s="13"/>
      <c r="M50" s="12"/>
      <c r="N50" s="13"/>
      <c r="O50" s="12"/>
    </row>
    <row r="51" spans="2:15" x14ac:dyDescent="0.35">
      <c r="B51" s="1">
        <v>16</v>
      </c>
      <c r="C51" s="1" t="s">
        <v>12</v>
      </c>
      <c r="D51" s="31">
        <f>2.2+(3*0.25)</f>
        <v>2.95</v>
      </c>
    </row>
    <row r="52" spans="2:15" x14ac:dyDescent="0.35">
      <c r="D52" s="32"/>
      <c r="E52" s="6">
        <f>D51+(1/12*0.25)</f>
        <v>2.9708000000000001</v>
      </c>
      <c r="F52" s="4">
        <f>D51+(2/12*0.25)</f>
        <v>2.9916999999999998</v>
      </c>
      <c r="G52" s="6">
        <f>D51+(3/12*0.25)</f>
        <v>3.0125000000000002</v>
      </c>
      <c r="H52" s="4">
        <f>D51+(4/12*0.25)</f>
        <v>3.0333000000000001</v>
      </c>
      <c r="I52" s="6">
        <f>D51+(5/12*0.25)</f>
        <v>3.0541999999999998</v>
      </c>
      <c r="J52" s="4">
        <f>D51+(6/12*0.25)</f>
        <v>3.0750000000000002</v>
      </c>
      <c r="K52" s="6">
        <f>D51+(7/12*0.25)</f>
        <v>3.0958000000000001</v>
      </c>
      <c r="L52" s="4">
        <f>D51+(8/12*0.25)</f>
        <v>3.1166999999999998</v>
      </c>
      <c r="M52" s="6">
        <f>D51+(9/12*0.25)</f>
        <v>3.1375000000000002</v>
      </c>
      <c r="N52" s="4">
        <f>D51+(10/12*0.25)</f>
        <v>3.1583000000000001</v>
      </c>
      <c r="O52" s="6">
        <f>D51+(11/12*0.25)</f>
        <v>3.1791999999999998</v>
      </c>
    </row>
    <row r="53" spans="2:15" ht="8.1" customHeight="1" x14ac:dyDescent="0.35">
      <c r="D53" s="1"/>
      <c r="E53" s="12"/>
      <c r="F53" s="13"/>
      <c r="G53" s="12"/>
      <c r="H53" s="13"/>
      <c r="I53" s="12"/>
      <c r="J53" s="13"/>
      <c r="K53" s="12"/>
      <c r="L53" s="13"/>
      <c r="M53" s="12"/>
      <c r="N53" s="13"/>
      <c r="O53" s="12"/>
    </row>
    <row r="54" spans="2:15" ht="18" customHeight="1" x14ac:dyDescent="0.35">
      <c r="B54" s="1">
        <v>17</v>
      </c>
      <c r="C54" s="1" t="s">
        <v>12</v>
      </c>
      <c r="D54" s="29">
        <f>2.2+(4*0.25)</f>
        <v>3.2</v>
      </c>
    </row>
    <row r="55" spans="2:15" ht="18" customHeight="1" x14ac:dyDescent="0.35">
      <c r="D55" s="30"/>
      <c r="E55" s="25">
        <f>D54+(1/12*0.25)</f>
        <v>3.2208000000000001</v>
      </c>
      <c r="F55" s="7">
        <f>D54+(2/12*0.25)</f>
        <v>3.2416999999999998</v>
      </c>
      <c r="G55" s="9">
        <f>D54+(3/12*0.25)</f>
        <v>3.2625000000000002</v>
      </c>
      <c r="H55" s="7">
        <f>D54+(4/12*0.25)</f>
        <v>3.2833000000000001</v>
      </c>
      <c r="I55" s="9">
        <f>D54+(5/12*0.25)</f>
        <v>3.3041999999999998</v>
      </c>
      <c r="J55" s="7">
        <f>D54+(6/12*0.25)</f>
        <v>3.3250000000000002</v>
      </c>
      <c r="K55" s="9">
        <f>D54+(7/12*0.25)</f>
        <v>3.3458000000000001</v>
      </c>
      <c r="L55" s="7">
        <f>D54+(8/12*0.25)</f>
        <v>3.3666999999999998</v>
      </c>
      <c r="M55" s="9">
        <f>D54+(9/12*0.25)</f>
        <v>3.3875000000000002</v>
      </c>
      <c r="N55" s="7">
        <f>D54+(10/12*0.25)</f>
        <v>3.4083000000000001</v>
      </c>
      <c r="O55" s="9">
        <f>D54+(11/12*0.25)</f>
        <v>3.4291999999999998</v>
      </c>
    </row>
    <row r="56" spans="2:15" ht="8.1" customHeight="1" x14ac:dyDescent="0.35">
      <c r="D56" s="1"/>
      <c r="E56" s="12"/>
      <c r="F56" s="13"/>
      <c r="G56" s="12"/>
      <c r="H56" s="13"/>
      <c r="I56" s="12"/>
      <c r="J56" s="13"/>
      <c r="K56" s="12"/>
      <c r="L56" s="13"/>
      <c r="M56" s="12"/>
      <c r="N56" s="13"/>
      <c r="O56" s="12"/>
    </row>
    <row r="57" spans="2:15" x14ac:dyDescent="0.35">
      <c r="B57" s="1">
        <v>18</v>
      </c>
      <c r="C57" s="1" t="s">
        <v>12</v>
      </c>
      <c r="D57" s="31">
        <f>2.2+(5*0.25)</f>
        <v>3.45</v>
      </c>
    </row>
    <row r="58" spans="2:15" x14ac:dyDescent="0.35">
      <c r="D58" s="32"/>
      <c r="E58" s="6">
        <f>D57+(1/12*0.25)</f>
        <v>3.4708000000000001</v>
      </c>
      <c r="F58" s="4">
        <f>D57+(2/12*0.25)</f>
        <v>3.4916999999999998</v>
      </c>
      <c r="G58" s="6">
        <f>D57+(3/12*0.25)</f>
        <v>3.5125000000000002</v>
      </c>
      <c r="H58" s="4">
        <f>D57+(4/12*0.25)</f>
        <v>3.5333000000000001</v>
      </c>
      <c r="I58" s="6">
        <f>D57+(5/12*0.25)</f>
        <v>3.5541999999999998</v>
      </c>
      <c r="J58" s="4">
        <f>D57+(6/12*0.25)</f>
        <v>3.5750000000000002</v>
      </c>
      <c r="K58" s="6">
        <f>D57+(7/12*0.25)</f>
        <v>3.5958000000000001</v>
      </c>
      <c r="L58" s="4">
        <f>D57+(8/12*0.25)</f>
        <v>3.6166999999999998</v>
      </c>
      <c r="M58" s="6">
        <f>D57+(9/12*0.25)</f>
        <v>3.6375000000000002</v>
      </c>
      <c r="N58" s="4">
        <f>D57+(10/12*0.25)</f>
        <v>3.6583000000000001</v>
      </c>
      <c r="O58" s="6">
        <f>D57+(11/12*0.25)</f>
        <v>3.6791999999999998</v>
      </c>
    </row>
    <row r="59" spans="2:15" ht="8.1" customHeight="1" x14ac:dyDescent="0.35">
      <c r="D59" s="1"/>
      <c r="E59" s="12"/>
      <c r="F59" s="13"/>
      <c r="G59" s="12"/>
      <c r="H59" s="13"/>
      <c r="I59" s="12"/>
      <c r="J59" s="13"/>
      <c r="K59" s="12"/>
      <c r="L59" s="13"/>
      <c r="M59" s="12"/>
      <c r="N59" s="13"/>
      <c r="O59" s="12"/>
    </row>
    <row r="60" spans="2:15" x14ac:dyDescent="0.35">
      <c r="B60" s="1">
        <v>19</v>
      </c>
      <c r="C60" s="1" t="s">
        <v>12</v>
      </c>
      <c r="D60" s="29">
        <f>2.2+(6*0.25)</f>
        <v>3.7</v>
      </c>
    </row>
    <row r="61" spans="2:15" x14ac:dyDescent="0.35">
      <c r="D61" s="30"/>
      <c r="E61" s="25">
        <f>D60+(1/12*0.25)</f>
        <v>3.7208000000000001</v>
      </c>
      <c r="F61" s="7">
        <f>D60+(2/12*0.25)</f>
        <v>3.7416999999999998</v>
      </c>
      <c r="G61" s="9">
        <f>D60+(3/12*0.25)</f>
        <v>3.7625000000000002</v>
      </c>
      <c r="H61" s="7">
        <f>D60+(4/12*0.25)</f>
        <v>3.7833000000000001</v>
      </c>
      <c r="I61" s="9">
        <f>D60+(5/12*0.25)</f>
        <v>3.8041999999999998</v>
      </c>
      <c r="J61" s="7">
        <f>D60+(6/12*0.25)</f>
        <v>3.8250000000000002</v>
      </c>
      <c r="K61" s="9">
        <f>D60+(7/12*0.25)</f>
        <v>3.8458000000000001</v>
      </c>
      <c r="L61" s="7">
        <f>D60+(8/12*0.25)</f>
        <v>3.8666999999999998</v>
      </c>
      <c r="M61" s="9">
        <f>D60+(9/12*0.25)</f>
        <v>3.8875000000000002</v>
      </c>
      <c r="N61" s="7">
        <f>D60+(10/12*0.25)</f>
        <v>3.9083000000000001</v>
      </c>
      <c r="O61" s="9">
        <f>D60+(11/12*0.25)</f>
        <v>3.9291999999999998</v>
      </c>
    </row>
    <row r="62" spans="2:15" ht="8.1" customHeight="1" x14ac:dyDescent="0.35">
      <c r="D62" s="1"/>
      <c r="E62" s="12"/>
      <c r="F62" s="13"/>
      <c r="G62" s="12"/>
      <c r="H62" s="13"/>
      <c r="I62" s="12"/>
      <c r="J62" s="13"/>
      <c r="K62" s="12"/>
      <c r="L62" s="13"/>
      <c r="M62" s="12"/>
      <c r="N62" s="13"/>
      <c r="O62" s="12"/>
    </row>
    <row r="63" spans="2:15" x14ac:dyDescent="0.35">
      <c r="B63" s="1">
        <v>20</v>
      </c>
      <c r="C63" s="1" t="s">
        <v>12</v>
      </c>
      <c r="D63" s="31">
        <f>2.2+(7*0.25)</f>
        <v>3.95</v>
      </c>
    </row>
    <row r="64" spans="2:15" x14ac:dyDescent="0.35">
      <c r="D64" s="32"/>
      <c r="E64" s="6">
        <f>D63+(1/12*0.25)</f>
        <v>3.9708000000000001</v>
      </c>
      <c r="F64" s="4">
        <f>D63+(2/12*0.25)</f>
        <v>3.9916999999999998</v>
      </c>
      <c r="G64" s="6">
        <f>D63+(3/12*0.25)</f>
        <v>4.0125000000000002</v>
      </c>
      <c r="H64" s="4">
        <f>D63+(4/12*0.25)</f>
        <v>4.0332999999999997</v>
      </c>
      <c r="I64" s="6">
        <f>D63+(5/12*0.25)</f>
        <v>4.0541999999999998</v>
      </c>
      <c r="J64" s="4">
        <f>D63+(6/12*0.25)</f>
        <v>4.0750000000000002</v>
      </c>
      <c r="K64" s="6">
        <f>D63+(7/12*0.25)</f>
        <v>4.0957999999999997</v>
      </c>
      <c r="L64" s="4">
        <f>D63+(8/12*0.25)</f>
        <v>4.1166999999999998</v>
      </c>
      <c r="M64" s="6">
        <f>D63+(9/12*0.25)</f>
        <v>4.1375000000000002</v>
      </c>
      <c r="N64" s="4">
        <f>D63+(10/12*0.25)</f>
        <v>4.1582999999999997</v>
      </c>
      <c r="O64" s="6">
        <f>D63+(11/12*0.25)</f>
        <v>4.1791999999999998</v>
      </c>
    </row>
    <row r="65" spans="2:15" ht="8.1" customHeight="1" x14ac:dyDescent="0.35">
      <c r="D65" s="1"/>
      <c r="E65" s="12"/>
      <c r="F65" s="13"/>
      <c r="G65" s="12"/>
      <c r="H65" s="13"/>
      <c r="I65" s="12"/>
      <c r="J65" s="13"/>
      <c r="K65" s="12"/>
      <c r="L65" s="13"/>
      <c r="M65" s="12"/>
      <c r="N65" s="13"/>
      <c r="O65" s="12"/>
    </row>
    <row r="66" spans="2:15" x14ac:dyDescent="0.35">
      <c r="B66" s="1">
        <v>21</v>
      </c>
      <c r="C66" s="1" t="s">
        <v>12</v>
      </c>
      <c r="D66" s="29">
        <f>2.2+(8*0.25)</f>
        <v>4.2</v>
      </c>
    </row>
    <row r="67" spans="2:15" x14ac:dyDescent="0.35">
      <c r="D67" s="30"/>
      <c r="E67" s="25">
        <f>D66+(1/12*0.25)</f>
        <v>4.2207999999999997</v>
      </c>
      <c r="F67" s="7">
        <f>D66+(2/12*0.25)</f>
        <v>4.2416999999999998</v>
      </c>
      <c r="G67" s="9">
        <f>D66+(3/12*0.25)</f>
        <v>4.2625000000000002</v>
      </c>
      <c r="H67" s="7">
        <f>D66+(4/12*0.25)</f>
        <v>4.2832999999999997</v>
      </c>
      <c r="I67" s="9">
        <f>D66+(5/12*0.25)</f>
        <v>4.3041999999999998</v>
      </c>
      <c r="J67" s="7">
        <f>D66+(6/12*0.25)</f>
        <v>4.3250000000000002</v>
      </c>
      <c r="K67" s="9">
        <f>D66+(7/12*0.25)</f>
        <v>4.3457999999999997</v>
      </c>
      <c r="L67" s="7">
        <f>D66+(8/12*0.25)</f>
        <v>4.3666999999999998</v>
      </c>
      <c r="M67" s="9">
        <f>D66+(9/12*0.25)</f>
        <v>4.3875000000000002</v>
      </c>
      <c r="N67" s="7">
        <f>D66+(10/12*0.25)</f>
        <v>4.4082999999999997</v>
      </c>
      <c r="O67" s="9">
        <f>D66+(11/12*0.25)</f>
        <v>4.4291999999999998</v>
      </c>
    </row>
    <row r="68" spans="2:15" ht="8.1" customHeight="1" x14ac:dyDescent="0.35">
      <c r="D68" s="1"/>
      <c r="E68" s="12"/>
      <c r="F68" s="13"/>
      <c r="G68" s="12"/>
      <c r="H68" s="13"/>
      <c r="I68" s="12"/>
      <c r="J68" s="13"/>
      <c r="K68" s="12"/>
      <c r="L68" s="13"/>
      <c r="M68" s="12"/>
      <c r="N68" s="13"/>
      <c r="O68" s="12"/>
    </row>
    <row r="69" spans="2:15" x14ac:dyDescent="0.35">
      <c r="B69" s="1">
        <v>22</v>
      </c>
      <c r="C69" s="1" t="s">
        <v>12</v>
      </c>
      <c r="D69" s="31">
        <f>2.2+(9*0.25)</f>
        <v>4.45</v>
      </c>
    </row>
    <row r="70" spans="2:15" x14ac:dyDescent="0.35">
      <c r="D70" s="32"/>
      <c r="E70" s="6">
        <f>D69+(1/12*0.25)</f>
        <v>4.4707999999999997</v>
      </c>
      <c r="F70" s="4">
        <f>D69+(2/12*0.25)</f>
        <v>4.4916999999999998</v>
      </c>
      <c r="G70" s="6">
        <f>D69+(3/12*0.25)</f>
        <v>4.5125000000000002</v>
      </c>
      <c r="H70" s="4">
        <f>D69+(4/12*0.25)</f>
        <v>4.5332999999999997</v>
      </c>
      <c r="I70" s="6">
        <f>D69+(5/12*0.25)</f>
        <v>4.5541999999999998</v>
      </c>
      <c r="J70" s="4">
        <f>D69+(6/12*0.25)</f>
        <v>4.5750000000000002</v>
      </c>
      <c r="K70" s="6">
        <f>D69+(7/12*0.25)</f>
        <v>4.5957999999999997</v>
      </c>
      <c r="L70" s="4">
        <f>D69+(8/12*0.25)</f>
        <v>4.6166999999999998</v>
      </c>
      <c r="M70" s="6">
        <f>D69+(9/12*0.25)</f>
        <v>4.6375000000000002</v>
      </c>
      <c r="N70" s="4">
        <f>D69+(10/12*0.25)</f>
        <v>4.6582999999999997</v>
      </c>
      <c r="O70" s="6">
        <f>D69+(11/12*0.25)</f>
        <v>4.6791999999999998</v>
      </c>
    </row>
    <row r="71" spans="2:15" ht="8.1" customHeight="1" x14ac:dyDescent="0.35">
      <c r="D71" s="1"/>
      <c r="E71" s="12"/>
      <c r="F71" s="13"/>
      <c r="G71" s="12"/>
      <c r="H71" s="13"/>
      <c r="I71" s="12"/>
      <c r="J71" s="13"/>
      <c r="K71" s="12"/>
      <c r="L71" s="13"/>
      <c r="M71" s="12"/>
      <c r="N71" s="13"/>
      <c r="O71" s="12"/>
    </row>
    <row r="72" spans="2:15" x14ac:dyDescent="0.35">
      <c r="B72" s="1">
        <v>23</v>
      </c>
      <c r="C72" s="1" t="s">
        <v>12</v>
      </c>
      <c r="D72" s="29">
        <f>2.2+(10*0.25)</f>
        <v>4.7</v>
      </c>
    </row>
    <row r="73" spans="2:15" x14ac:dyDescent="0.35">
      <c r="D73" s="30"/>
      <c r="E73" s="25">
        <f>D72+(1/12*0.25)</f>
        <v>4.7207999999999997</v>
      </c>
      <c r="F73" s="7">
        <f>D72+(2/12*0.25)</f>
        <v>4.7416999999999998</v>
      </c>
      <c r="G73" s="9">
        <f>D72+(3/12*0.25)</f>
        <v>4.7625000000000002</v>
      </c>
      <c r="H73" s="7">
        <f>D72+(4/12*0.25)</f>
        <v>4.7832999999999997</v>
      </c>
      <c r="I73" s="9">
        <f>D72+(5/12*0.25)</f>
        <v>4.8041999999999998</v>
      </c>
      <c r="J73" s="7">
        <f>D72+(6/12*0.25)</f>
        <v>4.8250000000000002</v>
      </c>
      <c r="K73" s="9">
        <f>D72+(7/12*0.25)</f>
        <v>4.8457999999999997</v>
      </c>
      <c r="L73" s="7">
        <f>D72+(8/12*0.25)</f>
        <v>4.8666999999999998</v>
      </c>
      <c r="M73" s="9">
        <f>D72+(9/12*0.25)</f>
        <v>4.8875000000000002</v>
      </c>
      <c r="N73" s="7">
        <f>D72+(10/12*0.25)</f>
        <v>4.9082999999999997</v>
      </c>
      <c r="O73" s="9">
        <f>D72+(11/12*0.25)</f>
        <v>4.9291999999999998</v>
      </c>
    </row>
    <row r="74" spans="2:15" ht="8.1" customHeight="1" x14ac:dyDescent="0.35">
      <c r="D74" s="1"/>
      <c r="E74" s="12"/>
      <c r="F74" s="13"/>
      <c r="G74" s="12"/>
      <c r="H74" s="13"/>
      <c r="I74" s="12"/>
      <c r="J74" s="13"/>
      <c r="K74" s="12"/>
      <c r="L74" s="13"/>
      <c r="M74" s="12"/>
      <c r="N74" s="13"/>
      <c r="O74" s="12"/>
    </row>
    <row r="75" spans="2:15" x14ac:dyDescent="0.35">
      <c r="B75" s="1">
        <v>24</v>
      </c>
      <c r="C75" s="1" t="s">
        <v>12</v>
      </c>
      <c r="D75" s="31">
        <f>2.2+(11*0.25)</f>
        <v>4.95</v>
      </c>
    </row>
    <row r="76" spans="2:15" x14ac:dyDescent="0.35">
      <c r="D76" s="32"/>
      <c r="E76" s="6">
        <f>D75+(1/12*0.25)</f>
        <v>4.9707999999999997</v>
      </c>
      <c r="F76" s="4">
        <f>D75+(2/12*0.25)</f>
        <v>4.9916999999999998</v>
      </c>
      <c r="G76" s="6">
        <f>D75+(3/12*0.25)</f>
        <v>5.0125000000000002</v>
      </c>
      <c r="H76" s="4">
        <f>D75+(4/12*0.25)</f>
        <v>5.0332999999999997</v>
      </c>
      <c r="I76" s="6">
        <f>D75+(5/12*0.25)</f>
        <v>5.0541999999999998</v>
      </c>
      <c r="J76" s="4">
        <f>D75+(6/12*0.25)</f>
        <v>5.0750000000000002</v>
      </c>
      <c r="K76" s="6">
        <f>D75+(7/12*0.25)</f>
        <v>5.0957999999999997</v>
      </c>
      <c r="L76" s="4">
        <f>D75+(8/12*0.25)</f>
        <v>5.1166999999999998</v>
      </c>
      <c r="M76" s="6">
        <f>D75+(9/12*0.25)</f>
        <v>5.1375000000000002</v>
      </c>
      <c r="N76" s="4">
        <f>D75+(10/12*0.25)</f>
        <v>5.1582999999999997</v>
      </c>
      <c r="O76" s="6">
        <f>D75+(11/12*0.25)</f>
        <v>5.1791999999999998</v>
      </c>
    </row>
    <row r="77" spans="2:15" ht="8.1" customHeight="1" x14ac:dyDescent="0.35">
      <c r="D77" s="1"/>
      <c r="E77" s="12"/>
      <c r="F77" s="13"/>
      <c r="G77" s="12"/>
      <c r="H77" s="13"/>
      <c r="I77" s="12"/>
      <c r="J77" s="13"/>
      <c r="K77" s="12"/>
      <c r="L77" s="13"/>
      <c r="M77" s="12"/>
      <c r="N77" s="13"/>
      <c r="O77" s="12"/>
    </row>
    <row r="78" spans="2:15" x14ac:dyDescent="0.35">
      <c r="B78" s="1">
        <v>25</v>
      </c>
      <c r="C78" s="1" t="s">
        <v>12</v>
      </c>
      <c r="D78" s="29">
        <f>2.2+(12*0.25)</f>
        <v>5.2</v>
      </c>
    </row>
    <row r="79" spans="2:15" x14ac:dyDescent="0.35">
      <c r="D79" s="30"/>
      <c r="E79" s="25">
        <f>D78+(1/12*0.25)</f>
        <v>5.2207999999999997</v>
      </c>
      <c r="F79" s="7">
        <f>D78+(2/12*0.25)</f>
        <v>5.2416999999999998</v>
      </c>
      <c r="G79" s="9">
        <f>D78+(3/12*0.25)</f>
        <v>5.2625000000000002</v>
      </c>
      <c r="H79" s="7">
        <f>D78+(4/12*0.25)</f>
        <v>5.2832999999999997</v>
      </c>
      <c r="I79" s="9">
        <f>D78+(5/12*0.25)</f>
        <v>5.3041999999999998</v>
      </c>
      <c r="J79" s="7">
        <f>D78+(6/12*0.25)</f>
        <v>5.3250000000000002</v>
      </c>
      <c r="K79" s="9">
        <f>D78+(7/12*0.25)</f>
        <v>5.3457999999999997</v>
      </c>
      <c r="L79" s="7">
        <f>D78+(8/12*0.25)</f>
        <v>5.3666999999999998</v>
      </c>
      <c r="M79" s="9">
        <f>D78+(9/12*0.25)</f>
        <v>5.3875000000000002</v>
      </c>
      <c r="N79" s="7">
        <f>D78+(10/12*0.25)</f>
        <v>5.4082999999999997</v>
      </c>
      <c r="O79" s="9">
        <f>D78+(11/12*0.25)</f>
        <v>5.4291999999999998</v>
      </c>
    </row>
    <row r="80" spans="2:15" ht="8.1" customHeight="1" x14ac:dyDescent="0.35">
      <c r="D80" s="1"/>
      <c r="E80" s="12"/>
      <c r="F80" s="13"/>
      <c r="G80" s="12"/>
      <c r="H80" s="13"/>
      <c r="I80" s="12"/>
      <c r="J80" s="13"/>
      <c r="K80" s="12"/>
      <c r="L80" s="13"/>
      <c r="M80" s="12"/>
      <c r="N80" s="13"/>
      <c r="O80" s="12"/>
    </row>
    <row r="81" spans="2:15" x14ac:dyDescent="0.35">
      <c r="B81" s="1">
        <v>26</v>
      </c>
      <c r="C81" s="1" t="s">
        <v>12</v>
      </c>
      <c r="D81" s="31">
        <f>2.2+(13*0.25)</f>
        <v>5.45</v>
      </c>
    </row>
    <row r="82" spans="2:15" x14ac:dyDescent="0.35">
      <c r="D82" s="32"/>
      <c r="E82" s="6">
        <f>D81+(1/12*0.25)</f>
        <v>5.4707999999999997</v>
      </c>
      <c r="F82" s="4">
        <f>D81+(2/12*0.25)</f>
        <v>5.4916999999999998</v>
      </c>
      <c r="G82" s="6">
        <f>D81+(3/12*0.25)</f>
        <v>5.5125000000000002</v>
      </c>
      <c r="H82" s="4">
        <f>D81+(4/12*0.25)</f>
        <v>5.5332999999999997</v>
      </c>
      <c r="I82" s="6">
        <f>D81+(5/12*0.25)</f>
        <v>5.5541999999999998</v>
      </c>
      <c r="J82" s="4">
        <f>D81+(6/12*0.25)</f>
        <v>5.5750000000000002</v>
      </c>
      <c r="K82" s="6">
        <f>D81+(7/12*0.25)</f>
        <v>5.5957999999999997</v>
      </c>
      <c r="L82" s="4">
        <f>D81+(8/12*0.25)</f>
        <v>5.6166999999999998</v>
      </c>
      <c r="M82" s="6">
        <f>D81+(9/12*0.25)</f>
        <v>5.6375000000000002</v>
      </c>
      <c r="N82" s="4">
        <f>D81+(10/12*0.25)</f>
        <v>5.6582999999999997</v>
      </c>
      <c r="O82" s="6">
        <f>D81+(11/12*0.25)</f>
        <v>5.6791999999999998</v>
      </c>
    </row>
    <row r="83" spans="2:15" ht="8.1" customHeight="1" x14ac:dyDescent="0.35">
      <c r="D83" s="1"/>
      <c r="E83" s="12"/>
      <c r="F83" s="13"/>
      <c r="G83" s="12"/>
      <c r="H83" s="13"/>
      <c r="I83" s="12"/>
      <c r="J83" s="13"/>
      <c r="K83" s="12"/>
      <c r="L83" s="13"/>
      <c r="M83" s="12"/>
      <c r="N83" s="13"/>
      <c r="O83" s="12"/>
    </row>
    <row r="84" spans="2:15" x14ac:dyDescent="0.35">
      <c r="B84" s="1">
        <v>27</v>
      </c>
      <c r="C84" s="1" t="s">
        <v>12</v>
      </c>
      <c r="D84" s="29">
        <f>2.2+(14*0.25)</f>
        <v>5.7</v>
      </c>
    </row>
    <row r="85" spans="2:15" x14ac:dyDescent="0.35">
      <c r="D85" s="30"/>
      <c r="E85" s="25">
        <f>D84+(1/12*0.25)</f>
        <v>5.7207999999999997</v>
      </c>
      <c r="F85" s="7">
        <f>D84+(2/12*0.25)</f>
        <v>5.7416999999999998</v>
      </c>
      <c r="G85" s="9">
        <f>D84+(3/12*0.25)</f>
        <v>5.7625000000000002</v>
      </c>
      <c r="H85" s="7">
        <f>D84+(4/12*0.25)</f>
        <v>5.7832999999999997</v>
      </c>
      <c r="I85" s="9">
        <f>D84+(5/12*0.25)</f>
        <v>5.8041999999999998</v>
      </c>
      <c r="J85" s="7">
        <f>D84+(6/12*0.25)</f>
        <v>5.8250000000000002</v>
      </c>
      <c r="K85" s="9">
        <f>D84+(7/12*0.25)</f>
        <v>5.8457999999999997</v>
      </c>
      <c r="L85" s="7">
        <f>D84+(8/12*0.25)</f>
        <v>5.8666999999999998</v>
      </c>
      <c r="M85" s="9">
        <f>D84+(9/12*0.25)</f>
        <v>5.8875000000000002</v>
      </c>
      <c r="N85" s="7">
        <f>D84+(10/12*0.25)</f>
        <v>5.9082999999999997</v>
      </c>
      <c r="O85" s="9">
        <f>D84+(11/12*0.25)</f>
        <v>5.9291999999999998</v>
      </c>
    </row>
    <row r="86" spans="2:15" ht="8.1" customHeight="1" x14ac:dyDescent="0.35">
      <c r="D86" s="1"/>
      <c r="E86" s="12"/>
      <c r="F86" s="13"/>
      <c r="G86" s="12"/>
      <c r="H86" s="13"/>
      <c r="I86" s="12"/>
      <c r="J86" s="13"/>
      <c r="K86" s="12"/>
      <c r="L86" s="13"/>
      <c r="M86" s="12"/>
      <c r="N86" s="13"/>
      <c r="O86" s="12"/>
    </row>
    <row r="87" spans="2:15" x14ac:dyDescent="0.35">
      <c r="B87" s="1">
        <v>28</v>
      </c>
      <c r="C87" s="1" t="s">
        <v>12</v>
      </c>
      <c r="D87" s="31">
        <f>2.2+(15*0.25)</f>
        <v>5.95</v>
      </c>
    </row>
    <row r="88" spans="2:15" x14ac:dyDescent="0.35">
      <c r="D88" s="32"/>
      <c r="E88" s="6">
        <f>D87+(1/12*0.25)</f>
        <v>5.9707999999999997</v>
      </c>
      <c r="F88" s="4">
        <f>D87+(2/12*0.25)</f>
        <v>5.9916999999999998</v>
      </c>
      <c r="G88" s="6">
        <f>D87+(3/12*0.25)</f>
        <v>6.0125000000000002</v>
      </c>
      <c r="H88" s="4">
        <f>D87+(4/12*0.25)</f>
        <v>6.0332999999999997</v>
      </c>
      <c r="I88" s="6">
        <f>D87+(5/12*0.25)</f>
        <v>6.0541999999999998</v>
      </c>
      <c r="J88" s="4">
        <f>D87+(6/12*0.25)</f>
        <v>6.0750000000000002</v>
      </c>
      <c r="K88" s="6">
        <f>D87+(7/12*0.25)</f>
        <v>6.0957999999999997</v>
      </c>
      <c r="L88" s="4">
        <f>D87+(8/12*0.25)</f>
        <v>6.1166999999999998</v>
      </c>
      <c r="M88" s="6">
        <f>D87+(9/12*0.25)</f>
        <v>6.1375000000000002</v>
      </c>
      <c r="N88" s="4">
        <f>D87+(10/12*0.25)</f>
        <v>6.1582999999999997</v>
      </c>
      <c r="O88" s="6">
        <f>D87+(11/12*0.25)</f>
        <v>6.1791999999999998</v>
      </c>
    </row>
    <row r="89" spans="2:15" ht="8.1" customHeight="1" x14ac:dyDescent="0.35">
      <c r="D89" s="1"/>
      <c r="E89" s="12"/>
      <c r="F89" s="13"/>
      <c r="G89" s="12"/>
      <c r="H89" s="13"/>
      <c r="I89" s="12"/>
      <c r="J89" s="13"/>
      <c r="K89" s="12"/>
      <c r="L89" s="13"/>
      <c r="M89" s="12"/>
      <c r="N89" s="13"/>
      <c r="O89" s="12"/>
    </row>
    <row r="90" spans="2:15" x14ac:dyDescent="0.35">
      <c r="B90" s="1">
        <v>29</v>
      </c>
      <c r="C90" s="1" t="s">
        <v>12</v>
      </c>
      <c r="D90" s="29">
        <f>2.2+(16*0.25)</f>
        <v>6.2</v>
      </c>
    </row>
    <row r="91" spans="2:15" x14ac:dyDescent="0.35">
      <c r="D91" s="30"/>
      <c r="E91" s="25">
        <f>D90+(1/12*0.25)</f>
        <v>6.2207999999999997</v>
      </c>
      <c r="F91" s="7">
        <f>D90+(2/12*0.25)</f>
        <v>6.2416999999999998</v>
      </c>
      <c r="G91" s="9">
        <f>D90+(3/12*0.25)</f>
        <v>6.2625000000000002</v>
      </c>
      <c r="H91" s="7">
        <f>D90+(4/12*0.25)</f>
        <v>6.2832999999999997</v>
      </c>
      <c r="I91" s="9">
        <f>D90+(5/12*0.25)</f>
        <v>6.3041999999999998</v>
      </c>
      <c r="J91" s="7">
        <f>D90+(6/12*0.25)</f>
        <v>6.3250000000000002</v>
      </c>
      <c r="K91" s="9">
        <f>D90+(7/12*0.25)</f>
        <v>6.3457999999999997</v>
      </c>
      <c r="L91" s="7">
        <f>D90+(8/12*0.25)</f>
        <v>6.3666999999999998</v>
      </c>
      <c r="M91" s="9">
        <f>D90+(9/12*0.25)</f>
        <v>6.3875000000000002</v>
      </c>
      <c r="N91" s="7">
        <f>D90+(10/12*0.25)</f>
        <v>6.4082999999999997</v>
      </c>
      <c r="O91" s="9">
        <f>D90+(11/12*0.25)</f>
        <v>6.4291999999999998</v>
      </c>
    </row>
    <row r="92" spans="2:15" ht="8.1" customHeight="1" x14ac:dyDescent="0.35">
      <c r="D92" s="1"/>
      <c r="E92" s="12"/>
      <c r="F92" s="13"/>
      <c r="G92" s="12"/>
      <c r="H92" s="13"/>
      <c r="I92" s="12"/>
      <c r="J92" s="13"/>
      <c r="K92" s="12"/>
      <c r="L92" s="13"/>
      <c r="M92" s="12"/>
      <c r="N92" s="13"/>
      <c r="O92" s="12"/>
    </row>
    <row r="93" spans="2:15" x14ac:dyDescent="0.35">
      <c r="B93" s="1">
        <v>30</v>
      </c>
      <c r="C93" s="1" t="s">
        <v>12</v>
      </c>
      <c r="D93" s="31">
        <f>2.2+(17*0.25)</f>
        <v>6.45</v>
      </c>
    </row>
    <row r="94" spans="2:15" x14ac:dyDescent="0.35">
      <c r="D94" s="32"/>
      <c r="E94" s="6">
        <f>D93+(1/12*0.25)</f>
        <v>6.4707999999999997</v>
      </c>
      <c r="F94" s="4">
        <f>D93+(2/12*0.25)</f>
        <v>6.4916999999999998</v>
      </c>
      <c r="G94" s="6">
        <f>D93+(3/12*0.25)</f>
        <v>6.5125000000000002</v>
      </c>
      <c r="H94" s="4">
        <f>D93+(4/12*0.25)</f>
        <v>6.5332999999999997</v>
      </c>
      <c r="I94" s="6">
        <f>D93+(5/12*0.25)</f>
        <v>6.5541999999999998</v>
      </c>
      <c r="J94" s="4">
        <f>D93+(6/12*0.25)</f>
        <v>6.5750000000000002</v>
      </c>
      <c r="K94" s="6">
        <f>D93+(7/12*0.25)</f>
        <v>6.5957999999999997</v>
      </c>
      <c r="L94" s="4">
        <f>D93+(8/12*0.25)</f>
        <v>6.6166999999999998</v>
      </c>
      <c r="M94" s="6">
        <f>D93+(9/12*0.25)</f>
        <v>6.6375000000000002</v>
      </c>
      <c r="N94" s="4">
        <f>D93+(10/12*0.25)</f>
        <v>6.6582999999999997</v>
      </c>
      <c r="O94" s="6">
        <f>D93+(11/12*0.25)</f>
        <v>6.6791999999999998</v>
      </c>
    </row>
    <row r="95" spans="2:15" ht="8.1" customHeight="1" x14ac:dyDescent="0.35">
      <c r="D95" s="1"/>
      <c r="E95" s="12"/>
      <c r="F95" s="13"/>
      <c r="G95" s="12"/>
      <c r="H95" s="13"/>
      <c r="I95" s="12"/>
      <c r="J95" s="13"/>
      <c r="K95" s="12"/>
      <c r="L95" s="13"/>
      <c r="M95" s="12"/>
      <c r="N95" s="13"/>
      <c r="O95" s="12"/>
    </row>
    <row r="96" spans="2:15" x14ac:dyDescent="0.35">
      <c r="B96" s="1">
        <v>31</v>
      </c>
      <c r="C96" s="1" t="s">
        <v>12</v>
      </c>
      <c r="D96" s="29">
        <f>2.2+(18*0.25)</f>
        <v>6.7</v>
      </c>
    </row>
    <row r="97" spans="2:15" x14ac:dyDescent="0.35">
      <c r="D97" s="30"/>
      <c r="E97" s="25">
        <f>D96+(1/12*0.25)</f>
        <v>6.7207999999999997</v>
      </c>
      <c r="F97" s="7">
        <f>D96+(2/12*0.25)</f>
        <v>6.7416999999999998</v>
      </c>
      <c r="G97" s="9">
        <f>D96+(3/12*0.25)</f>
        <v>6.7625000000000002</v>
      </c>
      <c r="H97" s="7">
        <f>D96+(4/12*0.25)</f>
        <v>6.7832999999999997</v>
      </c>
      <c r="I97" s="9">
        <f>D96+(5/12*0.25)</f>
        <v>6.8041999999999998</v>
      </c>
      <c r="J97" s="7">
        <f>D96+(6/12*0.25)</f>
        <v>6.8250000000000002</v>
      </c>
      <c r="K97" s="9">
        <f>D96+(7/12*0.25)</f>
        <v>6.8457999999999997</v>
      </c>
      <c r="L97" s="7">
        <f>D96+(8/12*0.25)</f>
        <v>6.8666999999999998</v>
      </c>
      <c r="M97" s="9">
        <f>D96+(9/12*0.25)</f>
        <v>6.8875000000000002</v>
      </c>
      <c r="N97" s="7">
        <f>D96+(10/12*0.25)</f>
        <v>6.9082999999999997</v>
      </c>
      <c r="O97" s="9">
        <f>D96+(11/12*0.25)</f>
        <v>6.9291999999999998</v>
      </c>
    </row>
    <row r="98" spans="2:15" ht="8.1" customHeight="1" x14ac:dyDescent="0.35">
      <c r="D98" s="1"/>
      <c r="E98" s="12"/>
      <c r="F98" s="13"/>
      <c r="G98" s="12"/>
      <c r="H98" s="13"/>
      <c r="I98" s="12"/>
      <c r="J98" s="13"/>
      <c r="K98" s="12"/>
      <c r="L98" s="13"/>
      <c r="M98" s="12"/>
      <c r="N98" s="13"/>
      <c r="O98" s="12"/>
    </row>
    <row r="99" spans="2:15" ht="18" customHeight="1" x14ac:dyDescent="0.35">
      <c r="B99" s="1">
        <v>32</v>
      </c>
      <c r="C99" s="1" t="s">
        <v>12</v>
      </c>
      <c r="D99" s="31">
        <f>2.2+(19*0.25)</f>
        <v>6.95</v>
      </c>
    </row>
    <row r="100" spans="2:15" ht="18" customHeight="1" x14ac:dyDescent="0.35">
      <c r="D100" s="32"/>
      <c r="E100" s="6">
        <f>D99+(1/12*0.25)</f>
        <v>6.9707999999999997</v>
      </c>
      <c r="F100" s="4">
        <f>D99+(2/12*0.25)</f>
        <v>6.9916999999999998</v>
      </c>
      <c r="G100" s="6">
        <f>D99+(3/12*0.25)</f>
        <v>7.0125000000000002</v>
      </c>
      <c r="H100" s="4">
        <f>D99+(4/12*0.25)</f>
        <v>7.0332999999999997</v>
      </c>
      <c r="I100" s="6">
        <f>D99+(5/12*0.25)</f>
        <v>7.0541999999999998</v>
      </c>
      <c r="J100" s="4">
        <f>D99+(6/12*0.25)</f>
        <v>7.0750000000000002</v>
      </c>
      <c r="K100" s="6">
        <f>D99+(7/12*0.25)</f>
        <v>7.0957999999999997</v>
      </c>
      <c r="L100" s="4">
        <f>D99+(8/12*0.25)</f>
        <v>7.1166999999999998</v>
      </c>
      <c r="M100" s="6">
        <f>D99+(9/12*0.25)</f>
        <v>7.1375000000000002</v>
      </c>
      <c r="N100" s="4">
        <f>D99+(10/12*0.25)</f>
        <v>7.1582999999999997</v>
      </c>
      <c r="O100" s="6">
        <f>D99+(11/12*0.25)</f>
        <v>7.1791999999999998</v>
      </c>
    </row>
    <row r="101" spans="2:15" ht="8.1" customHeight="1" x14ac:dyDescent="0.35">
      <c r="D101" s="1"/>
      <c r="E101" s="12"/>
      <c r="F101" s="13"/>
      <c r="G101" s="12"/>
      <c r="H101" s="13"/>
      <c r="I101" s="12"/>
      <c r="J101" s="13"/>
      <c r="K101" s="12"/>
      <c r="L101" s="13"/>
      <c r="M101" s="12"/>
      <c r="N101" s="13"/>
      <c r="O101" s="12"/>
    </row>
    <row r="102" spans="2:15" x14ac:dyDescent="0.35">
      <c r="B102" s="1">
        <v>33</v>
      </c>
      <c r="C102" s="1" t="s">
        <v>12</v>
      </c>
      <c r="D102" s="29">
        <f>2.2+(20*0.25)</f>
        <v>7.2</v>
      </c>
    </row>
    <row r="103" spans="2:15" x14ac:dyDescent="0.35">
      <c r="D103" s="30"/>
      <c r="E103" s="25">
        <f>D102+(1/12*0.25)</f>
        <v>7.2207999999999997</v>
      </c>
      <c r="F103" s="7">
        <f>D102+(2/12*0.25)</f>
        <v>7.2416999999999998</v>
      </c>
      <c r="G103" s="9">
        <f>D102+(3/12*0.25)</f>
        <v>7.2625000000000002</v>
      </c>
      <c r="H103" s="7">
        <f>D102+(4/12*0.25)</f>
        <v>7.2832999999999997</v>
      </c>
      <c r="I103" s="9">
        <f>D102+(5/12*0.25)</f>
        <v>7.3041999999999998</v>
      </c>
      <c r="J103" s="7">
        <f>D102+(6/12*0.25)</f>
        <v>7.3250000000000002</v>
      </c>
      <c r="K103" s="9">
        <f>D102+(7/12*0.25)</f>
        <v>7.3457999999999997</v>
      </c>
      <c r="L103" s="7">
        <f>D102+(8/12*0.25)</f>
        <v>7.3666999999999998</v>
      </c>
      <c r="M103" s="9">
        <f>D102+(9/12*0.25)</f>
        <v>7.3875000000000002</v>
      </c>
      <c r="N103" s="7">
        <f>D102+(10/12*0.25)</f>
        <v>7.4082999999999997</v>
      </c>
      <c r="O103" s="9">
        <f>D102+(11/12*0.25)</f>
        <v>7.4291999999999998</v>
      </c>
    </row>
    <row r="104" spans="2:15" ht="8.1" customHeight="1" x14ac:dyDescent="0.35">
      <c r="D104" s="1"/>
      <c r="E104" s="12"/>
      <c r="F104" s="13"/>
      <c r="G104" s="12"/>
      <c r="H104" s="13"/>
      <c r="I104" s="12"/>
      <c r="J104" s="13"/>
      <c r="K104" s="12"/>
      <c r="L104" s="13"/>
      <c r="M104" s="12"/>
      <c r="N104" s="13"/>
      <c r="O104" s="12"/>
    </row>
    <row r="105" spans="2:15" x14ac:dyDescent="0.35">
      <c r="B105" s="1">
        <v>34</v>
      </c>
      <c r="C105" s="1" t="s">
        <v>12</v>
      </c>
      <c r="D105" s="31">
        <f>2.2+(21*0.25)</f>
        <v>7.45</v>
      </c>
    </row>
    <row r="106" spans="2:15" x14ac:dyDescent="0.35">
      <c r="D106" s="32"/>
      <c r="E106" s="6">
        <f>D105+(1/12*0.25)</f>
        <v>7.4707999999999997</v>
      </c>
      <c r="F106" s="4">
        <f>D105+(2/12*0.25)</f>
        <v>7.4916999999999998</v>
      </c>
      <c r="G106" s="26">
        <v>7.5</v>
      </c>
      <c r="H106" s="26">
        <v>7.5</v>
      </c>
      <c r="I106" s="26">
        <v>7.5</v>
      </c>
      <c r="J106" s="26">
        <v>7.5</v>
      </c>
      <c r="K106" s="26">
        <v>7.5</v>
      </c>
      <c r="L106" s="26">
        <v>7.5</v>
      </c>
      <c r="M106" s="26">
        <v>7.5</v>
      </c>
      <c r="N106" s="26">
        <v>7.5</v>
      </c>
      <c r="O106" s="26">
        <v>7.5</v>
      </c>
    </row>
    <row r="107" spans="2:15" ht="8.1" customHeight="1" x14ac:dyDescent="0.35">
      <c r="D107" s="1"/>
      <c r="E107" s="12"/>
      <c r="F107" s="13"/>
      <c r="G107" s="12"/>
      <c r="H107" s="13"/>
      <c r="I107" s="12"/>
      <c r="J107" s="13"/>
      <c r="K107" s="12"/>
      <c r="L107" s="13"/>
      <c r="M107" s="12"/>
      <c r="N107" s="13"/>
      <c r="O107" s="12"/>
    </row>
    <row r="108" spans="2:15" x14ac:dyDescent="0.35">
      <c r="B108" s="1">
        <v>35</v>
      </c>
      <c r="C108" s="1" t="s">
        <v>12</v>
      </c>
      <c r="D108" s="26">
        <v>7.5</v>
      </c>
      <c r="E108" s="26">
        <v>7.5</v>
      </c>
      <c r="F108" s="26">
        <v>7.5</v>
      </c>
      <c r="G108" s="26">
        <v>7.5</v>
      </c>
      <c r="H108" s="26">
        <v>7.5</v>
      </c>
      <c r="I108" s="26">
        <v>7.5</v>
      </c>
      <c r="J108" s="26">
        <v>7.5</v>
      </c>
      <c r="K108" s="26">
        <v>7.5</v>
      </c>
      <c r="L108" s="26">
        <v>7.5</v>
      </c>
      <c r="M108" s="26">
        <v>7.5</v>
      </c>
      <c r="N108" s="26">
        <v>7.5</v>
      </c>
      <c r="O108" s="26">
        <v>7.5</v>
      </c>
    </row>
    <row r="109" spans="2:15" x14ac:dyDescent="0.35">
      <c r="B109" s="1">
        <v>36</v>
      </c>
      <c r="C109" s="1" t="s">
        <v>12</v>
      </c>
      <c r="D109" s="26">
        <v>7.5</v>
      </c>
      <c r="E109" s="26">
        <v>7.5</v>
      </c>
      <c r="F109" s="26">
        <v>7.5</v>
      </c>
      <c r="G109" s="26">
        <v>7.5</v>
      </c>
      <c r="H109" s="26">
        <v>7.5</v>
      </c>
      <c r="I109" s="26">
        <v>7.5</v>
      </c>
      <c r="J109" s="26">
        <v>7.5</v>
      </c>
      <c r="K109" s="26">
        <v>7.5</v>
      </c>
      <c r="L109" s="26">
        <v>7.5</v>
      </c>
      <c r="M109" s="26">
        <v>7.5</v>
      </c>
      <c r="N109" s="26">
        <v>7.5</v>
      </c>
      <c r="O109" s="26">
        <v>7.5</v>
      </c>
    </row>
    <row r="110" spans="2:15" x14ac:dyDescent="0.35">
      <c r="B110" s="1">
        <v>37</v>
      </c>
      <c r="C110" s="1" t="s">
        <v>12</v>
      </c>
      <c r="D110" s="26">
        <v>7.5</v>
      </c>
      <c r="E110" s="26">
        <v>7.5</v>
      </c>
      <c r="F110" s="26">
        <v>7.5</v>
      </c>
      <c r="G110" s="26">
        <v>7.5</v>
      </c>
      <c r="H110" s="26">
        <v>7.5</v>
      </c>
      <c r="I110" s="26">
        <v>7.5</v>
      </c>
      <c r="J110" s="26">
        <v>7.5</v>
      </c>
      <c r="K110" s="26">
        <v>7.5</v>
      </c>
      <c r="L110" s="26">
        <v>7.5</v>
      </c>
      <c r="M110" s="26">
        <v>7.5</v>
      </c>
      <c r="N110" s="26">
        <v>7.5</v>
      </c>
      <c r="O110" s="26">
        <v>7.5</v>
      </c>
    </row>
    <row r="111" spans="2:15" x14ac:dyDescent="0.35">
      <c r="B111" s="1">
        <v>38</v>
      </c>
      <c r="C111" s="1" t="s">
        <v>12</v>
      </c>
      <c r="D111" s="26">
        <v>7.5</v>
      </c>
      <c r="E111" s="26">
        <v>7.5</v>
      </c>
      <c r="F111" s="26">
        <v>7.5</v>
      </c>
      <c r="G111" s="26">
        <v>7.5</v>
      </c>
      <c r="H111" s="26">
        <v>7.5</v>
      </c>
      <c r="I111" s="26">
        <v>7.5</v>
      </c>
      <c r="J111" s="26">
        <v>7.5</v>
      </c>
      <c r="K111" s="26">
        <v>7.5</v>
      </c>
      <c r="L111" s="26">
        <v>7.5</v>
      </c>
      <c r="M111" s="26">
        <v>7.5</v>
      </c>
      <c r="N111" s="26">
        <v>7.5</v>
      </c>
      <c r="O111" s="26">
        <v>7.5</v>
      </c>
    </row>
    <row r="112" spans="2:15" x14ac:dyDescent="0.35">
      <c r="B112" s="1">
        <v>39</v>
      </c>
      <c r="C112" s="1" t="s">
        <v>12</v>
      </c>
      <c r="D112" s="26">
        <v>7.5</v>
      </c>
      <c r="E112" s="26">
        <v>7.5</v>
      </c>
      <c r="F112" s="26">
        <v>7.5</v>
      </c>
      <c r="G112" s="26">
        <v>7.5</v>
      </c>
      <c r="H112" s="26">
        <v>7.5</v>
      </c>
      <c r="I112" s="26">
        <v>7.5</v>
      </c>
      <c r="J112" s="26">
        <v>7.5</v>
      </c>
      <c r="K112" s="26">
        <v>7.5</v>
      </c>
      <c r="L112" s="26">
        <v>7.5</v>
      </c>
      <c r="M112" s="26">
        <v>7.5</v>
      </c>
      <c r="N112" s="26">
        <v>7.5</v>
      </c>
      <c r="O112" s="26">
        <v>7.5</v>
      </c>
    </row>
    <row r="113" spans="2:15" x14ac:dyDescent="0.35">
      <c r="B113" s="1">
        <v>40</v>
      </c>
      <c r="C113" s="1" t="s">
        <v>12</v>
      </c>
      <c r="D113" s="26">
        <v>7.5</v>
      </c>
      <c r="E113" s="26">
        <v>7.5</v>
      </c>
      <c r="F113" s="26">
        <v>7.5</v>
      </c>
      <c r="G113" s="26">
        <v>7.5</v>
      </c>
      <c r="H113" s="26">
        <v>7.5</v>
      </c>
      <c r="I113" s="26">
        <v>7.5</v>
      </c>
      <c r="J113" s="26">
        <v>7.5</v>
      </c>
      <c r="K113" s="26">
        <v>7.5</v>
      </c>
      <c r="L113" s="26">
        <v>7.5</v>
      </c>
      <c r="M113" s="26">
        <v>7.5</v>
      </c>
      <c r="N113" s="26">
        <v>7.5</v>
      </c>
      <c r="O113" s="26">
        <v>7.5</v>
      </c>
    </row>
    <row r="114" spans="2:15" x14ac:dyDescent="0.35">
      <c r="D114" s="27"/>
    </row>
  </sheetData>
  <mergeCells count="32">
    <mergeCell ref="D105:D106"/>
    <mergeCell ref="B4:C4"/>
    <mergeCell ref="B5:D8"/>
    <mergeCell ref="D45:D46"/>
    <mergeCell ref="D51:D52"/>
    <mergeCell ref="D57:D58"/>
    <mergeCell ref="D63:D64"/>
    <mergeCell ref="D69:D70"/>
    <mergeCell ref="D75:D76"/>
    <mergeCell ref="D42:D43"/>
    <mergeCell ref="D36:D37"/>
    <mergeCell ref="D30:D31"/>
    <mergeCell ref="D24:D25"/>
    <mergeCell ref="D18:D19"/>
    <mergeCell ref="D21:D22"/>
    <mergeCell ref="D27:D28"/>
    <mergeCell ref="D33:D34"/>
    <mergeCell ref="D39:D40"/>
    <mergeCell ref="D72:D73"/>
    <mergeCell ref="D66:D67"/>
    <mergeCell ref="D60:D61"/>
    <mergeCell ref="D54:D55"/>
    <mergeCell ref="D48:D49"/>
    <mergeCell ref="D78:D79"/>
    <mergeCell ref="D81:D82"/>
    <mergeCell ref="D87:D88"/>
    <mergeCell ref="D93:D94"/>
    <mergeCell ref="D102:D103"/>
    <mergeCell ref="D99:D100"/>
    <mergeCell ref="D96:D97"/>
    <mergeCell ref="D90:D91"/>
    <mergeCell ref="D84:D8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C1FED3297EE74691EF3ABDD668B16E" ma:contentTypeVersion="4" ma:contentTypeDescription="Crée un document." ma:contentTypeScope="" ma:versionID="f9c26b7edab98ce3d255fb96bf6c1abc">
  <xsd:schema xmlns:xsd="http://www.w3.org/2001/XMLSchema" xmlns:xs="http://www.w3.org/2001/XMLSchema" xmlns:p="http://schemas.microsoft.com/office/2006/metadata/properties" xmlns:ns2="19ef455c-5ac5-457b-b6fb-084c084ddc28" xmlns:ns3="a1fda1fb-8a57-4429-85ce-b74d726803e5" targetNamespace="http://schemas.microsoft.com/office/2006/metadata/properties" ma:root="true" ma:fieldsID="3e8023170cdfb9389d2f3bf51a6be941" ns2:_="" ns3:_="">
    <xsd:import namespace="19ef455c-5ac5-457b-b6fb-084c084ddc28"/>
    <xsd:import namespace="a1fda1fb-8a57-4429-85ce-b74d726803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55c-5ac5-457b-b6fb-084c084dd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da1fb-8a57-4429-85ce-b74d726803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ADFA88-519C-497D-B09C-537DDBFDD899}">
  <ds:schemaRefs>
    <ds:schemaRef ds:uri="a1fda1fb-8a57-4429-85ce-b74d726803e5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19ef455c-5ac5-457b-b6fb-084c084ddc28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94A7458-D05E-44BD-9245-8110148ADD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811515-F5A9-4A88-A3D0-992F70BA9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ef455c-5ac5-457b-b6fb-084c084ddc28"/>
    <ds:schemaRef ds:uri="a1fda1fb-8a57-4429-85ce-b74d726803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départ en retraite non cadres</vt:lpstr>
      <vt:lpstr>départ retraite non cadre Paris</vt:lpstr>
      <vt:lpstr>départ en retraite cadres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SALANON Olivier</dc:creator>
  <cp:lastModifiedBy>SALANON Olivier</cp:lastModifiedBy>
  <dcterms:created xsi:type="dcterms:W3CDTF">2019-11-13T16:29:46Z</dcterms:created>
  <dcterms:modified xsi:type="dcterms:W3CDTF">2021-03-31T15:59:58Z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0x010100FDC1FED3297EE74691EF3ABDD668B16E</vt:lpwstr>
  </property>
</Properties>
</file>