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fpfrance.sharepoint.com/sites/PilotageServiceJuridiqueSSE/Webinaires/JURIDIQUE/04-AVRIL 2021/"/>
    </mc:Choice>
  </mc:AlternateContent>
  <xr:revisionPtr revIDLastSave="3" documentId="13_ncr:1_{9917ABFA-6BC6-464D-BABB-B550A01DDCD3}" xr6:coauthVersionLast="46" xr6:coauthVersionMax="46" xr10:uidLastSave="{3C77F86D-D4DA-4EBB-8B0F-108DF90E494D}"/>
  <bookViews>
    <workbookView xWindow="-120" yWindow="-120" windowWidth="20730" windowHeight="11160" xr2:uid="{EE3FB5BD-B2DE-48D5-A588-2D8FF696B95C}"/>
  </bookViews>
  <sheets>
    <sheet name="licenciement non cadres" sheetId="1" r:id="rId1"/>
    <sheet name="licenciement non cadres Paris" sheetId="4" r:id="rId2"/>
    <sheet name="licenciement cadres" sheetId="3" r:id="rId3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4" l="1"/>
  <c r="D14" i="4"/>
  <c r="D25" i="1"/>
  <c r="D10" i="3"/>
  <c r="M11" i="3" s="1"/>
  <c r="D44" i="4"/>
  <c r="H45" i="4" s="1"/>
  <c r="D47" i="4"/>
  <c r="L48" i="4" s="1"/>
  <c r="D50" i="4"/>
  <c r="M51" i="4" s="1"/>
  <c r="D53" i="4"/>
  <c r="F54" i="4" s="1"/>
  <c r="D56" i="4"/>
  <c r="J57" i="4" s="1"/>
  <c r="D59" i="4"/>
  <c r="O60" i="4" s="1"/>
  <c r="D62" i="4"/>
  <c r="O63" i="4" s="1"/>
  <c r="D65" i="4"/>
  <c r="O66" i="4" s="1"/>
  <c r="D68" i="4"/>
  <c r="F69" i="4" s="1"/>
  <c r="D71" i="4"/>
  <c r="J72" i="4" s="1"/>
  <c r="D74" i="4"/>
  <c r="O75" i="4" s="1"/>
  <c r="D77" i="4"/>
  <c r="O78" i="4" s="1"/>
  <c r="D80" i="4"/>
  <c r="F81" i="4" s="1"/>
  <c r="D83" i="4"/>
  <c r="J84" i="4" s="1"/>
  <c r="D86" i="4"/>
  <c r="O87" i="4" s="1"/>
  <c r="D89" i="4"/>
  <c r="O90" i="4" s="1"/>
  <c r="D92" i="4"/>
  <c r="O93" i="4" s="1"/>
  <c r="D95" i="4"/>
  <c r="F96" i="4" s="1"/>
  <c r="D98" i="4"/>
  <c r="J99" i="4" s="1"/>
  <c r="D101" i="4"/>
  <c r="F102" i="4" s="1"/>
  <c r="D104" i="4"/>
  <c r="O105" i="4" s="1"/>
  <c r="D107" i="4"/>
  <c r="O108" i="4" s="1"/>
  <c r="D110" i="4"/>
  <c r="O111" i="4" s="1"/>
  <c r="D113" i="4"/>
  <c r="F114" i="4" s="1"/>
  <c r="D116" i="4"/>
  <c r="J117" i="4" s="1"/>
  <c r="D119" i="4"/>
  <c r="N120" i="4" s="1"/>
  <c r="D122" i="4"/>
  <c r="O123" i="4" s="1"/>
  <c r="D125" i="4"/>
  <c r="O126" i="4" s="1"/>
  <c r="D128" i="4"/>
  <c r="O129" i="4" s="1"/>
  <c r="D41" i="4"/>
  <c r="N42" i="4" s="1"/>
  <c r="O39" i="4"/>
  <c r="N39" i="4"/>
  <c r="M39" i="4"/>
  <c r="L39" i="4"/>
  <c r="K39" i="4"/>
  <c r="J39" i="4"/>
  <c r="I39" i="4"/>
  <c r="H39" i="4"/>
  <c r="G39" i="4"/>
  <c r="F39" i="4"/>
  <c r="E39" i="4"/>
  <c r="O30" i="4"/>
  <c r="O33" i="4"/>
  <c r="O36" i="4"/>
  <c r="N30" i="4"/>
  <c r="N33" i="4"/>
  <c r="N36" i="4"/>
  <c r="M30" i="4"/>
  <c r="M33" i="4"/>
  <c r="M36" i="4"/>
  <c r="L30" i="4"/>
  <c r="L33" i="4"/>
  <c r="L36" i="4"/>
  <c r="K30" i="4"/>
  <c r="K33" i="4"/>
  <c r="K36" i="4"/>
  <c r="J30" i="4"/>
  <c r="J33" i="4"/>
  <c r="J36" i="4"/>
  <c r="I30" i="4"/>
  <c r="I33" i="4"/>
  <c r="I36" i="4"/>
  <c r="G36" i="4"/>
  <c r="H30" i="4"/>
  <c r="H33" i="4"/>
  <c r="H36" i="4"/>
  <c r="G30" i="4"/>
  <c r="G33" i="4"/>
  <c r="F30" i="4"/>
  <c r="F33" i="4"/>
  <c r="F36" i="4"/>
  <c r="E30" i="4"/>
  <c r="E33" i="4"/>
  <c r="E36" i="4"/>
  <c r="D32" i="4"/>
  <c r="D35" i="4"/>
  <c r="D38" i="4"/>
  <c r="O27" i="4"/>
  <c r="N27" i="4"/>
  <c r="M27" i="4"/>
  <c r="L27" i="4"/>
  <c r="K27" i="4"/>
  <c r="J27" i="4"/>
  <c r="I27" i="4"/>
  <c r="H27" i="4"/>
  <c r="F27" i="4"/>
  <c r="G27" i="4"/>
  <c r="E27" i="4"/>
  <c r="D29" i="4"/>
  <c r="D26" i="4"/>
  <c r="F24" i="4"/>
  <c r="G24" i="4"/>
  <c r="H24" i="4"/>
  <c r="I24" i="4"/>
  <c r="J24" i="4"/>
  <c r="K24" i="4"/>
  <c r="L24" i="4"/>
  <c r="M24" i="4"/>
  <c r="N24" i="4"/>
  <c r="O24" i="4"/>
  <c r="E24" i="4"/>
  <c r="E126" i="4" l="1"/>
  <c r="E108" i="4"/>
  <c r="E90" i="4"/>
  <c r="E78" i="4"/>
  <c r="E63" i="4"/>
  <c r="F126" i="4"/>
  <c r="F108" i="4"/>
  <c r="F90" i="4"/>
  <c r="F78" i="4"/>
  <c r="F63" i="4"/>
  <c r="F51" i="4"/>
  <c r="G54" i="4"/>
  <c r="G114" i="4"/>
  <c r="G96" i="4"/>
  <c r="G81" i="4"/>
  <c r="G69" i="4"/>
  <c r="H114" i="4"/>
  <c r="H96" i="4"/>
  <c r="H81" i="4"/>
  <c r="H69" i="4"/>
  <c r="H54" i="4"/>
  <c r="I114" i="4"/>
  <c r="I96" i="4"/>
  <c r="I81" i="4"/>
  <c r="I69" i="4"/>
  <c r="I54" i="4"/>
  <c r="J114" i="4"/>
  <c r="J96" i="4"/>
  <c r="J81" i="4"/>
  <c r="J69" i="4"/>
  <c r="J54" i="4"/>
  <c r="K117" i="4"/>
  <c r="K99" i="4"/>
  <c r="K84" i="4"/>
  <c r="K72" i="4"/>
  <c r="K57" i="4"/>
  <c r="L117" i="4"/>
  <c r="L99" i="4"/>
  <c r="L84" i="4"/>
  <c r="L72" i="4"/>
  <c r="L57" i="4"/>
  <c r="M117" i="4"/>
  <c r="M99" i="4"/>
  <c r="M84" i="4"/>
  <c r="M72" i="4"/>
  <c r="M57" i="4"/>
  <c r="N117" i="4"/>
  <c r="N99" i="4"/>
  <c r="N84" i="4"/>
  <c r="N72" i="4"/>
  <c r="N57" i="4"/>
  <c r="O117" i="4"/>
  <c r="O99" i="4"/>
  <c r="O84" i="4"/>
  <c r="O72" i="4"/>
  <c r="O57" i="4"/>
  <c r="E123" i="4"/>
  <c r="E105" i="4"/>
  <c r="E87" i="4"/>
  <c r="E75" i="4"/>
  <c r="E60" i="4"/>
  <c r="F123" i="4"/>
  <c r="F105" i="4"/>
  <c r="F87" i="4"/>
  <c r="F75" i="4"/>
  <c r="F60" i="4"/>
  <c r="G63" i="4"/>
  <c r="G126" i="4"/>
  <c r="G108" i="4"/>
  <c r="G90" i="4"/>
  <c r="G78" i="4"/>
  <c r="H126" i="4"/>
  <c r="H108" i="4"/>
  <c r="H90" i="4"/>
  <c r="H78" i="4"/>
  <c r="H63" i="4"/>
  <c r="I126" i="4"/>
  <c r="I108" i="4"/>
  <c r="I90" i="4"/>
  <c r="I78" i="4"/>
  <c r="I63" i="4"/>
  <c r="J126" i="4"/>
  <c r="J108" i="4"/>
  <c r="J90" i="4"/>
  <c r="J78" i="4"/>
  <c r="J63" i="4"/>
  <c r="J51" i="4"/>
  <c r="K114" i="4"/>
  <c r="K96" i="4"/>
  <c r="K81" i="4"/>
  <c r="K69" i="4"/>
  <c r="K54" i="4"/>
  <c r="L114" i="4"/>
  <c r="L96" i="4"/>
  <c r="L81" i="4"/>
  <c r="L69" i="4"/>
  <c r="L54" i="4"/>
  <c r="M114" i="4"/>
  <c r="M96" i="4"/>
  <c r="M81" i="4"/>
  <c r="M69" i="4"/>
  <c r="M54" i="4"/>
  <c r="N114" i="4"/>
  <c r="N96" i="4"/>
  <c r="N81" i="4"/>
  <c r="N69" i="4"/>
  <c r="N54" i="4"/>
  <c r="O114" i="4"/>
  <c r="O96" i="4"/>
  <c r="O81" i="4"/>
  <c r="O69" i="4"/>
  <c r="O54" i="4"/>
  <c r="E117" i="4"/>
  <c r="E99" i="4"/>
  <c r="E84" i="4"/>
  <c r="E72" i="4"/>
  <c r="E57" i="4"/>
  <c r="F117" i="4"/>
  <c r="F99" i="4"/>
  <c r="F84" i="4"/>
  <c r="F72" i="4"/>
  <c r="F57" i="4"/>
  <c r="G60" i="4"/>
  <c r="G123" i="4"/>
  <c r="G105" i="4"/>
  <c r="G87" i="4"/>
  <c r="G75" i="4"/>
  <c r="H123" i="4"/>
  <c r="H105" i="4"/>
  <c r="H87" i="4"/>
  <c r="H75" i="4"/>
  <c r="H60" i="4"/>
  <c r="I123" i="4"/>
  <c r="I105" i="4"/>
  <c r="I87" i="4"/>
  <c r="I75" i="4"/>
  <c r="I60" i="4"/>
  <c r="J123" i="4"/>
  <c r="J105" i="4"/>
  <c r="J87" i="4"/>
  <c r="J75" i="4"/>
  <c r="J60" i="4"/>
  <c r="K126" i="4"/>
  <c r="K108" i="4"/>
  <c r="K90" i="4"/>
  <c r="K78" i="4"/>
  <c r="K63" i="4"/>
  <c r="L126" i="4"/>
  <c r="L108" i="4"/>
  <c r="L90" i="4"/>
  <c r="L78" i="4"/>
  <c r="L63" i="4"/>
  <c r="M126" i="4"/>
  <c r="M108" i="4"/>
  <c r="M90" i="4"/>
  <c r="M78" i="4"/>
  <c r="M63" i="4"/>
  <c r="N126" i="4"/>
  <c r="N108" i="4"/>
  <c r="N90" i="4"/>
  <c r="N78" i="4"/>
  <c r="N63" i="4"/>
  <c r="E114" i="4"/>
  <c r="E96" i="4"/>
  <c r="E81" i="4"/>
  <c r="E69" i="4"/>
  <c r="E54" i="4"/>
  <c r="G57" i="4"/>
  <c r="G117" i="4"/>
  <c r="G99" i="4"/>
  <c r="G84" i="4"/>
  <c r="G72" i="4"/>
  <c r="H117" i="4"/>
  <c r="H99" i="4"/>
  <c r="H84" i="4"/>
  <c r="H72" i="4"/>
  <c r="H57" i="4"/>
  <c r="I117" i="4"/>
  <c r="I99" i="4"/>
  <c r="I84" i="4"/>
  <c r="I72" i="4"/>
  <c r="I57" i="4"/>
  <c r="K123" i="4"/>
  <c r="K105" i="4"/>
  <c r="K87" i="4"/>
  <c r="K75" i="4"/>
  <c r="K60" i="4"/>
  <c r="L123" i="4"/>
  <c r="L105" i="4"/>
  <c r="L87" i="4"/>
  <c r="L75" i="4"/>
  <c r="L60" i="4"/>
  <c r="M123" i="4"/>
  <c r="M105" i="4"/>
  <c r="M87" i="4"/>
  <c r="M75" i="4"/>
  <c r="M60" i="4"/>
  <c r="N123" i="4"/>
  <c r="N105" i="4"/>
  <c r="N87" i="4"/>
  <c r="N75" i="4"/>
  <c r="N60" i="4"/>
  <c r="F11" i="3"/>
  <c r="J11" i="3"/>
  <c r="N11" i="3"/>
  <c r="G11" i="3"/>
  <c r="K11" i="3"/>
  <c r="O11" i="3"/>
  <c r="H11" i="3"/>
  <c r="L11" i="3"/>
  <c r="E11" i="3"/>
  <c r="I11" i="3"/>
  <c r="I129" i="4"/>
  <c r="L129" i="4"/>
  <c r="J129" i="4"/>
  <c r="M129" i="4"/>
  <c r="G129" i="4"/>
  <c r="N129" i="4"/>
  <c r="F129" i="4"/>
  <c r="E129" i="4"/>
  <c r="H129" i="4"/>
  <c r="K129" i="4"/>
  <c r="I120" i="4"/>
  <c r="F120" i="4"/>
  <c r="K120" i="4"/>
  <c r="M120" i="4"/>
  <c r="O120" i="4"/>
  <c r="H120" i="4"/>
  <c r="J120" i="4"/>
  <c r="G120" i="4"/>
  <c r="E120" i="4"/>
  <c r="L120" i="4"/>
  <c r="I111" i="4"/>
  <c r="N111" i="4"/>
  <c r="H111" i="4"/>
  <c r="M111" i="4"/>
  <c r="F111" i="4"/>
  <c r="G111" i="4"/>
  <c r="L111" i="4"/>
  <c r="E111" i="4"/>
  <c r="J111" i="4"/>
  <c r="K111" i="4"/>
  <c r="G102" i="4"/>
  <c r="H102" i="4"/>
  <c r="I102" i="4"/>
  <c r="J102" i="4"/>
  <c r="K102" i="4"/>
  <c r="L102" i="4"/>
  <c r="M102" i="4"/>
  <c r="N102" i="4"/>
  <c r="O102" i="4"/>
  <c r="E102" i="4"/>
  <c r="L93" i="4"/>
  <c r="J93" i="4"/>
  <c r="M93" i="4"/>
  <c r="G93" i="4"/>
  <c r="N93" i="4"/>
  <c r="F93" i="4"/>
  <c r="I93" i="4"/>
  <c r="E93" i="4"/>
  <c r="H93" i="4"/>
  <c r="K93" i="4"/>
  <c r="J66" i="4"/>
  <c r="E66" i="4"/>
  <c r="L66" i="4"/>
  <c r="N66" i="4"/>
  <c r="H66" i="4"/>
  <c r="G66" i="4"/>
  <c r="I66" i="4"/>
  <c r="F66" i="4"/>
  <c r="K66" i="4"/>
  <c r="M66" i="4"/>
  <c r="F45" i="4"/>
  <c r="I48" i="4"/>
  <c r="G48" i="4"/>
  <c r="M48" i="4"/>
  <c r="K45" i="4"/>
  <c r="M45" i="4"/>
  <c r="E45" i="4"/>
  <c r="G45" i="4"/>
  <c r="I45" i="4"/>
  <c r="J45" i="4"/>
  <c r="O45" i="4"/>
  <c r="L45" i="4"/>
  <c r="N45" i="4"/>
  <c r="J42" i="4"/>
  <c r="E42" i="4"/>
  <c r="F42" i="4"/>
  <c r="I42" i="4"/>
  <c r="O42" i="4"/>
  <c r="G42" i="4"/>
  <c r="K42" i="4"/>
  <c r="H42" i="4"/>
  <c r="L42" i="4"/>
  <c r="M42" i="4"/>
  <c r="N51" i="4"/>
  <c r="E48" i="4"/>
  <c r="E51" i="4"/>
  <c r="F48" i="4"/>
  <c r="J48" i="4"/>
  <c r="K51" i="4"/>
  <c r="N48" i="4"/>
  <c r="O51" i="4"/>
  <c r="H51" i="4"/>
  <c r="K48" i="4"/>
  <c r="L51" i="4"/>
  <c r="O48" i="4"/>
  <c r="G51" i="4"/>
  <c r="H48" i="4"/>
  <c r="I51" i="4"/>
  <c r="D23" i="4"/>
  <c r="D20" i="4"/>
  <c r="E21" i="4" s="1"/>
  <c r="F21" i="4" s="1"/>
  <c r="G21" i="4" s="1"/>
  <c r="H21" i="4" s="1"/>
  <c r="I21" i="4" s="1"/>
  <c r="J21" i="4" s="1"/>
  <c r="K21" i="4" s="1"/>
  <c r="L21" i="4" s="1"/>
  <c r="M21" i="4" s="1"/>
  <c r="N21" i="4" s="1"/>
  <c r="O21" i="4" s="1"/>
  <c r="D17" i="4"/>
  <c r="E18" i="4" s="1"/>
  <c r="F18" i="4" s="1"/>
  <c r="G18" i="4" s="1"/>
  <c r="H18" i="4" s="1"/>
  <c r="I18" i="4" s="1"/>
  <c r="J18" i="4" s="1"/>
  <c r="K18" i="4" s="1"/>
  <c r="L18" i="4" s="1"/>
  <c r="M18" i="4" s="1"/>
  <c r="N18" i="4" s="1"/>
  <c r="O18" i="4" s="1"/>
  <c r="E12" i="4"/>
  <c r="F12" i="4" s="1"/>
  <c r="G12" i="4" s="1"/>
  <c r="H12" i="4" s="1"/>
  <c r="I12" i="4" s="1"/>
  <c r="J12" i="4" s="1"/>
  <c r="K12" i="4" s="1"/>
  <c r="L12" i="4" s="1"/>
  <c r="M12" i="4" s="1"/>
  <c r="N12" i="4" s="1"/>
  <c r="O12" i="4" s="1"/>
  <c r="O9" i="4"/>
  <c r="N9" i="4"/>
  <c r="M9" i="4"/>
  <c r="L9" i="4"/>
  <c r="D127" i="1"/>
  <c r="O128" i="1" s="1"/>
  <c r="E15" i="4" l="1"/>
  <c r="F15" i="4" s="1"/>
  <c r="G15" i="4" s="1"/>
  <c r="H15" i="4" s="1"/>
  <c r="I15" i="4" s="1"/>
  <c r="J15" i="4" s="1"/>
  <c r="K15" i="4" s="1"/>
  <c r="L15" i="4" s="1"/>
  <c r="M15" i="4" s="1"/>
  <c r="N15" i="4" s="1"/>
  <c r="O15" i="4" s="1"/>
  <c r="H128" i="1"/>
  <c r="E128" i="1"/>
  <c r="I128" i="1"/>
  <c r="M128" i="1"/>
  <c r="L128" i="1"/>
  <c r="F128" i="1"/>
  <c r="J128" i="1"/>
  <c r="N128" i="1"/>
  <c r="G128" i="1"/>
  <c r="K128" i="1"/>
  <c r="L8" i="1"/>
  <c r="D109" i="3"/>
  <c r="E110" i="3" s="1"/>
  <c r="D106" i="3"/>
  <c r="O107" i="3" s="1"/>
  <c r="D103" i="3"/>
  <c r="N104" i="3" s="1"/>
  <c r="D100" i="3"/>
  <c r="M101" i="3" s="1"/>
  <c r="D97" i="3"/>
  <c r="L98" i="3" s="1"/>
  <c r="D94" i="3"/>
  <c r="O95" i="3" s="1"/>
  <c r="D91" i="3"/>
  <c r="N92" i="3" s="1"/>
  <c r="D88" i="3"/>
  <c r="M89" i="3" s="1"/>
  <c r="D85" i="3"/>
  <c r="L86" i="3" s="1"/>
  <c r="D82" i="3"/>
  <c r="O83" i="3" s="1"/>
  <c r="D79" i="3"/>
  <c r="N80" i="3" s="1"/>
  <c r="D76" i="3"/>
  <c r="M77" i="3" s="1"/>
  <c r="D73" i="3"/>
  <c r="L74" i="3" s="1"/>
  <c r="D70" i="3"/>
  <c r="O71" i="3" s="1"/>
  <c r="D67" i="3"/>
  <c r="N68" i="3" s="1"/>
  <c r="D64" i="3"/>
  <c r="M65" i="3" s="1"/>
  <c r="D61" i="3"/>
  <c r="L62" i="3" s="1"/>
  <c r="D58" i="3"/>
  <c r="O59" i="3" s="1"/>
  <c r="D55" i="3"/>
  <c r="N56" i="3" s="1"/>
  <c r="D52" i="3"/>
  <c r="M53" i="3" s="1"/>
  <c r="D49" i="3"/>
  <c r="L50" i="3" s="1"/>
  <c r="D40" i="3"/>
  <c r="L41" i="3" s="1"/>
  <c r="D37" i="3"/>
  <c r="D46" i="3"/>
  <c r="M47" i="3" s="1"/>
  <c r="D43" i="3"/>
  <c r="G44" i="3" s="1"/>
  <c r="F29" i="3"/>
  <c r="G29" i="3"/>
  <c r="H29" i="3"/>
  <c r="I29" i="3"/>
  <c r="J29" i="3"/>
  <c r="K29" i="3"/>
  <c r="L29" i="3"/>
  <c r="M29" i="3"/>
  <c r="N29" i="3"/>
  <c r="O29" i="3"/>
  <c r="E29" i="3"/>
  <c r="E26" i="3"/>
  <c r="D28" i="3"/>
  <c r="F26" i="3"/>
  <c r="G26" i="3"/>
  <c r="H26" i="3"/>
  <c r="I26" i="3"/>
  <c r="J26" i="3"/>
  <c r="K26" i="3"/>
  <c r="L26" i="3"/>
  <c r="M26" i="3"/>
  <c r="N26" i="3"/>
  <c r="O26" i="3"/>
  <c r="O23" i="3"/>
  <c r="N23" i="3"/>
  <c r="M23" i="3"/>
  <c r="L23" i="3"/>
  <c r="K23" i="3"/>
  <c r="J23" i="3"/>
  <c r="I23" i="3"/>
  <c r="H23" i="3"/>
  <c r="G23" i="3"/>
  <c r="F23" i="3"/>
  <c r="E23" i="3"/>
  <c r="H20" i="3"/>
  <c r="G20" i="3"/>
  <c r="I20" i="3"/>
  <c r="J20" i="3"/>
  <c r="K20" i="3"/>
  <c r="L20" i="3"/>
  <c r="M20" i="3"/>
  <c r="N20" i="3"/>
  <c r="O20" i="3"/>
  <c r="F20" i="3"/>
  <c r="E20" i="3"/>
  <c r="D34" i="3"/>
  <c r="O35" i="3"/>
  <c r="N35" i="3"/>
  <c r="M35" i="3"/>
  <c r="L35" i="3"/>
  <c r="K35" i="3"/>
  <c r="J35" i="3"/>
  <c r="I35" i="3"/>
  <c r="H35" i="3"/>
  <c r="F35" i="3"/>
  <c r="G35" i="3"/>
  <c r="E35" i="3"/>
  <c r="D22" i="3"/>
  <c r="D25" i="3"/>
  <c r="D31" i="3"/>
  <c r="E32" i="3" s="1"/>
  <c r="D19" i="3"/>
  <c r="O17" i="3"/>
  <c r="N17" i="3"/>
  <c r="M17" i="3"/>
  <c r="L17" i="3"/>
  <c r="K17" i="3"/>
  <c r="I17" i="3"/>
  <c r="J17" i="3"/>
  <c r="H17" i="3"/>
  <c r="G17" i="3"/>
  <c r="F17" i="3"/>
  <c r="E17" i="3"/>
  <c r="J38" i="3" l="1"/>
  <c r="F38" i="3"/>
  <c r="H32" i="3"/>
  <c r="M38" i="3"/>
  <c r="I41" i="3"/>
  <c r="F44" i="3"/>
  <c r="E71" i="3"/>
  <c r="G92" i="3"/>
  <c r="H107" i="3"/>
  <c r="H59" i="3"/>
  <c r="I74" i="3"/>
  <c r="J83" i="3"/>
  <c r="K92" i="3"/>
  <c r="L107" i="3"/>
  <c r="L59" i="3"/>
  <c r="M74" i="3"/>
  <c r="O80" i="3"/>
  <c r="J32" i="3"/>
  <c r="K38" i="3"/>
  <c r="M41" i="3"/>
  <c r="E107" i="3"/>
  <c r="E59" i="3"/>
  <c r="G80" i="3"/>
  <c r="H95" i="3"/>
  <c r="I50" i="3"/>
  <c r="I62" i="3"/>
  <c r="J95" i="3"/>
  <c r="K80" i="3"/>
  <c r="L95" i="3"/>
  <c r="M50" i="3"/>
  <c r="M62" i="3"/>
  <c r="O68" i="3"/>
  <c r="L32" i="3"/>
  <c r="E38" i="3"/>
  <c r="I38" i="3"/>
  <c r="N44" i="3"/>
  <c r="E95" i="3"/>
  <c r="F50" i="3"/>
  <c r="G68" i="3"/>
  <c r="H83" i="3"/>
  <c r="I98" i="3"/>
  <c r="J59" i="3"/>
  <c r="J107" i="3"/>
  <c r="K68" i="3"/>
  <c r="L83" i="3"/>
  <c r="M98" i="3"/>
  <c r="O104" i="3"/>
  <c r="O56" i="3"/>
  <c r="F32" i="3"/>
  <c r="N32" i="3"/>
  <c r="O38" i="3"/>
  <c r="E44" i="3"/>
  <c r="J44" i="3"/>
  <c r="E83" i="3"/>
  <c r="G104" i="3"/>
  <c r="G56" i="3"/>
  <c r="H71" i="3"/>
  <c r="I86" i="3"/>
  <c r="J71" i="3"/>
  <c r="K104" i="3"/>
  <c r="K56" i="3"/>
  <c r="L71" i="3"/>
  <c r="M86" i="3"/>
  <c r="O92" i="3"/>
  <c r="J47" i="3"/>
  <c r="N47" i="3"/>
  <c r="N89" i="3"/>
  <c r="N65" i="3"/>
  <c r="N53" i="3"/>
  <c r="I32" i="3"/>
  <c r="M32" i="3"/>
  <c r="L38" i="3"/>
  <c r="H38" i="3"/>
  <c r="F41" i="3"/>
  <c r="J41" i="3"/>
  <c r="N41" i="3"/>
  <c r="M44" i="3"/>
  <c r="I44" i="3"/>
  <c r="E47" i="3"/>
  <c r="E104" i="3"/>
  <c r="E92" i="3"/>
  <c r="E80" i="3"/>
  <c r="E68" i="3"/>
  <c r="E56" i="3"/>
  <c r="F110" i="3"/>
  <c r="F98" i="3"/>
  <c r="F86" i="3"/>
  <c r="F74" i="3"/>
  <c r="F62" i="3"/>
  <c r="G47" i="3"/>
  <c r="G101" i="3"/>
  <c r="G89" i="3"/>
  <c r="G77" i="3"/>
  <c r="G65" i="3"/>
  <c r="G53" i="3"/>
  <c r="H104" i="3"/>
  <c r="H92" i="3"/>
  <c r="H80" i="3"/>
  <c r="H68" i="3"/>
  <c r="H56" i="3"/>
  <c r="I107" i="3"/>
  <c r="I95" i="3"/>
  <c r="I83" i="3"/>
  <c r="I71" i="3"/>
  <c r="I59" i="3"/>
  <c r="J50" i="3"/>
  <c r="J62" i="3"/>
  <c r="J74" i="3"/>
  <c r="J86" i="3"/>
  <c r="J98" i="3"/>
  <c r="K47" i="3"/>
  <c r="K101" i="3"/>
  <c r="K89" i="3"/>
  <c r="K77" i="3"/>
  <c r="K65" i="3"/>
  <c r="K53" i="3"/>
  <c r="L104" i="3"/>
  <c r="L92" i="3"/>
  <c r="L80" i="3"/>
  <c r="L68" i="3"/>
  <c r="L56" i="3"/>
  <c r="M107" i="3"/>
  <c r="M95" i="3"/>
  <c r="M83" i="3"/>
  <c r="M71" i="3"/>
  <c r="M59" i="3"/>
  <c r="N50" i="3"/>
  <c r="N98" i="3"/>
  <c r="N86" i="3"/>
  <c r="N74" i="3"/>
  <c r="N62" i="3"/>
  <c r="O47" i="3"/>
  <c r="O101" i="3"/>
  <c r="O89" i="3"/>
  <c r="O77" i="3"/>
  <c r="O65" i="3"/>
  <c r="O53" i="3"/>
  <c r="F89" i="3"/>
  <c r="G38" i="3"/>
  <c r="G41" i="3"/>
  <c r="K41" i="3"/>
  <c r="O41" i="3"/>
  <c r="L44" i="3"/>
  <c r="H44" i="3"/>
  <c r="E50" i="3"/>
  <c r="E101" i="3"/>
  <c r="E89" i="3"/>
  <c r="E77" i="3"/>
  <c r="E65" i="3"/>
  <c r="E53" i="3"/>
  <c r="F107" i="3"/>
  <c r="F95" i="3"/>
  <c r="F83" i="3"/>
  <c r="F71" i="3"/>
  <c r="F59" i="3"/>
  <c r="G50" i="3"/>
  <c r="G98" i="3"/>
  <c r="G86" i="3"/>
  <c r="G74" i="3"/>
  <c r="G62" i="3"/>
  <c r="H47" i="3"/>
  <c r="H101" i="3"/>
  <c r="H89" i="3"/>
  <c r="H77" i="3"/>
  <c r="H65" i="3"/>
  <c r="H53" i="3"/>
  <c r="I104" i="3"/>
  <c r="I92" i="3"/>
  <c r="I80" i="3"/>
  <c r="I68" i="3"/>
  <c r="I56" i="3"/>
  <c r="J53" i="3"/>
  <c r="J65" i="3"/>
  <c r="J77" i="3"/>
  <c r="J89" i="3"/>
  <c r="J101" i="3"/>
  <c r="K50" i="3"/>
  <c r="K98" i="3"/>
  <c r="K86" i="3"/>
  <c r="K74" i="3"/>
  <c r="K62" i="3"/>
  <c r="L47" i="3"/>
  <c r="L101" i="3"/>
  <c r="L89" i="3"/>
  <c r="L77" i="3"/>
  <c r="L65" i="3"/>
  <c r="L53" i="3"/>
  <c r="M104" i="3"/>
  <c r="M92" i="3"/>
  <c r="M80" i="3"/>
  <c r="M68" i="3"/>
  <c r="M56" i="3"/>
  <c r="N107" i="3"/>
  <c r="N95" i="3"/>
  <c r="N83" i="3"/>
  <c r="N71" i="3"/>
  <c r="N59" i="3"/>
  <c r="O50" i="3"/>
  <c r="O98" i="3"/>
  <c r="O86" i="3"/>
  <c r="O74" i="3"/>
  <c r="O62" i="3"/>
  <c r="F101" i="3"/>
  <c r="F77" i="3"/>
  <c r="F65" i="3"/>
  <c r="F53" i="3"/>
  <c r="N101" i="3"/>
  <c r="N77" i="3"/>
  <c r="G32" i="3"/>
  <c r="K32" i="3"/>
  <c r="O32" i="3"/>
  <c r="N38" i="3"/>
  <c r="E41" i="3"/>
  <c r="H41" i="3"/>
  <c r="O44" i="3"/>
  <c r="K44" i="3"/>
  <c r="E98" i="3"/>
  <c r="E86" i="3"/>
  <c r="E74" i="3"/>
  <c r="E62" i="3"/>
  <c r="F47" i="3"/>
  <c r="F104" i="3"/>
  <c r="F92" i="3"/>
  <c r="F80" i="3"/>
  <c r="F68" i="3"/>
  <c r="F56" i="3"/>
  <c r="G107" i="3"/>
  <c r="G95" i="3"/>
  <c r="G83" i="3"/>
  <c r="G71" i="3"/>
  <c r="G59" i="3"/>
  <c r="H50" i="3"/>
  <c r="H98" i="3"/>
  <c r="H86" i="3"/>
  <c r="H74" i="3"/>
  <c r="H62" i="3"/>
  <c r="I47" i="3"/>
  <c r="I101" i="3"/>
  <c r="I89" i="3"/>
  <c r="I77" i="3"/>
  <c r="I65" i="3"/>
  <c r="I53" i="3"/>
  <c r="J56" i="3"/>
  <c r="J68" i="3"/>
  <c r="J80" i="3"/>
  <c r="J92" i="3"/>
  <c r="J104" i="3"/>
  <c r="K107" i="3"/>
  <c r="K95" i="3"/>
  <c r="K83" i="3"/>
  <c r="K71" i="3"/>
  <c r="K59" i="3"/>
  <c r="D16" i="3"/>
  <c r="D13" i="3"/>
  <c r="O8" i="3"/>
  <c r="N8" i="3"/>
  <c r="M8" i="3"/>
  <c r="L8" i="3"/>
  <c r="O14" i="3" l="1"/>
  <c r="K14" i="3"/>
  <c r="G14" i="3"/>
  <c r="J14" i="3"/>
  <c r="F14" i="3"/>
  <c r="M14" i="3"/>
  <c r="I14" i="3"/>
  <c r="E14" i="3"/>
  <c r="L14" i="3"/>
  <c r="H14" i="3"/>
  <c r="N14" i="3"/>
  <c r="D37" i="1"/>
  <c r="E38" i="1" s="1"/>
  <c r="D43" i="1" l="1"/>
  <c r="E44" i="1" s="1"/>
  <c r="F44" i="1" s="1"/>
  <c r="G44" i="1" s="1"/>
  <c r="H44" i="1" s="1"/>
  <c r="I44" i="1" s="1"/>
  <c r="J44" i="1" s="1"/>
  <c r="K44" i="1" s="1"/>
  <c r="L44" i="1" s="1"/>
  <c r="M44" i="1" s="1"/>
  <c r="N44" i="1" s="1"/>
  <c r="O44" i="1" s="1"/>
  <c r="D46" i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D49" i="1"/>
  <c r="E50" i="1" s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D52" i="1"/>
  <c r="E53" i="1" s="1"/>
  <c r="F53" i="1" s="1"/>
  <c r="G53" i="1" s="1"/>
  <c r="H53" i="1" s="1"/>
  <c r="I53" i="1" s="1"/>
  <c r="J53" i="1" s="1"/>
  <c r="K53" i="1" s="1"/>
  <c r="L53" i="1" s="1"/>
  <c r="M53" i="1" s="1"/>
  <c r="N53" i="1" s="1"/>
  <c r="O53" i="1" s="1"/>
  <c r="D55" i="1"/>
  <c r="E56" i="1" s="1"/>
  <c r="F56" i="1" s="1"/>
  <c r="G56" i="1" s="1"/>
  <c r="H56" i="1" s="1"/>
  <c r="I56" i="1" s="1"/>
  <c r="J56" i="1" s="1"/>
  <c r="K56" i="1" s="1"/>
  <c r="L56" i="1" s="1"/>
  <c r="M56" i="1" s="1"/>
  <c r="N56" i="1" s="1"/>
  <c r="O56" i="1" s="1"/>
  <c r="D58" i="1"/>
  <c r="E59" i="1" s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D61" i="1"/>
  <c r="E62" i="1" s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D64" i="1"/>
  <c r="E65" i="1" s="1"/>
  <c r="F65" i="1" s="1"/>
  <c r="G65" i="1" s="1"/>
  <c r="H65" i="1" s="1"/>
  <c r="I65" i="1" s="1"/>
  <c r="J65" i="1" s="1"/>
  <c r="K65" i="1" s="1"/>
  <c r="L65" i="1" s="1"/>
  <c r="M65" i="1" s="1"/>
  <c r="N65" i="1" s="1"/>
  <c r="O65" i="1" s="1"/>
  <c r="D67" i="1"/>
  <c r="E68" i="1" s="1"/>
  <c r="F68" i="1" s="1"/>
  <c r="G68" i="1" s="1"/>
  <c r="H68" i="1" s="1"/>
  <c r="I68" i="1" s="1"/>
  <c r="J68" i="1" s="1"/>
  <c r="K68" i="1" s="1"/>
  <c r="L68" i="1" s="1"/>
  <c r="M68" i="1" s="1"/>
  <c r="N68" i="1" s="1"/>
  <c r="O68" i="1" s="1"/>
  <c r="D70" i="1"/>
  <c r="E71" i="1" s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D73" i="1"/>
  <c r="E74" i="1" s="1"/>
  <c r="F74" i="1" s="1"/>
  <c r="G74" i="1" s="1"/>
  <c r="H74" i="1" s="1"/>
  <c r="I74" i="1" s="1"/>
  <c r="J74" i="1" s="1"/>
  <c r="K74" i="1" s="1"/>
  <c r="L74" i="1" s="1"/>
  <c r="M74" i="1" s="1"/>
  <c r="N74" i="1" s="1"/>
  <c r="O74" i="1" s="1"/>
  <c r="D76" i="1"/>
  <c r="E77" i="1" s="1"/>
  <c r="F77" i="1" s="1"/>
  <c r="G77" i="1" s="1"/>
  <c r="H77" i="1" s="1"/>
  <c r="I77" i="1" s="1"/>
  <c r="J77" i="1" s="1"/>
  <c r="K77" i="1" s="1"/>
  <c r="L77" i="1" s="1"/>
  <c r="M77" i="1" s="1"/>
  <c r="N77" i="1" s="1"/>
  <c r="O77" i="1" s="1"/>
  <c r="D79" i="1"/>
  <c r="E80" i="1" s="1"/>
  <c r="F80" i="1" s="1"/>
  <c r="G80" i="1" s="1"/>
  <c r="H80" i="1" s="1"/>
  <c r="I80" i="1" s="1"/>
  <c r="J80" i="1" s="1"/>
  <c r="K80" i="1" s="1"/>
  <c r="L80" i="1" s="1"/>
  <c r="M80" i="1" s="1"/>
  <c r="N80" i="1" s="1"/>
  <c r="O80" i="1" s="1"/>
  <c r="D82" i="1"/>
  <c r="E83" i="1" s="1"/>
  <c r="F83" i="1" s="1"/>
  <c r="G83" i="1" s="1"/>
  <c r="H83" i="1" s="1"/>
  <c r="I83" i="1" s="1"/>
  <c r="J83" i="1" s="1"/>
  <c r="K83" i="1" s="1"/>
  <c r="L83" i="1" s="1"/>
  <c r="M83" i="1" s="1"/>
  <c r="N83" i="1" s="1"/>
  <c r="O83" i="1" s="1"/>
  <c r="D85" i="1"/>
  <c r="E86" i="1" s="1"/>
  <c r="F86" i="1" s="1"/>
  <c r="G86" i="1" s="1"/>
  <c r="H86" i="1" s="1"/>
  <c r="I86" i="1" s="1"/>
  <c r="J86" i="1" s="1"/>
  <c r="K86" i="1" s="1"/>
  <c r="L86" i="1" s="1"/>
  <c r="M86" i="1" s="1"/>
  <c r="N86" i="1" s="1"/>
  <c r="O86" i="1" s="1"/>
  <c r="D88" i="1"/>
  <c r="E89" i="1" s="1"/>
  <c r="F89" i="1" s="1"/>
  <c r="G89" i="1" s="1"/>
  <c r="H89" i="1" s="1"/>
  <c r="I89" i="1" s="1"/>
  <c r="J89" i="1" s="1"/>
  <c r="K89" i="1" s="1"/>
  <c r="L89" i="1" s="1"/>
  <c r="M89" i="1" s="1"/>
  <c r="N89" i="1" s="1"/>
  <c r="O89" i="1" s="1"/>
  <c r="D91" i="1"/>
  <c r="E92" i="1" s="1"/>
  <c r="F92" i="1" s="1"/>
  <c r="G92" i="1" s="1"/>
  <c r="H92" i="1" s="1"/>
  <c r="I92" i="1" s="1"/>
  <c r="J92" i="1" s="1"/>
  <c r="K92" i="1" s="1"/>
  <c r="L92" i="1" s="1"/>
  <c r="M92" i="1" s="1"/>
  <c r="N92" i="1" s="1"/>
  <c r="O92" i="1" s="1"/>
  <c r="D94" i="1"/>
  <c r="E95" i="1" s="1"/>
  <c r="F95" i="1" s="1"/>
  <c r="G95" i="1" s="1"/>
  <c r="H95" i="1" s="1"/>
  <c r="I95" i="1" s="1"/>
  <c r="J95" i="1" s="1"/>
  <c r="K95" i="1" s="1"/>
  <c r="L95" i="1" s="1"/>
  <c r="M95" i="1" s="1"/>
  <c r="N95" i="1" s="1"/>
  <c r="O95" i="1" s="1"/>
  <c r="D97" i="1"/>
  <c r="E98" i="1" s="1"/>
  <c r="F98" i="1" s="1"/>
  <c r="G98" i="1" s="1"/>
  <c r="H98" i="1" s="1"/>
  <c r="I98" i="1" s="1"/>
  <c r="J98" i="1" s="1"/>
  <c r="K98" i="1" s="1"/>
  <c r="L98" i="1" s="1"/>
  <c r="M98" i="1" s="1"/>
  <c r="N98" i="1" s="1"/>
  <c r="O98" i="1" s="1"/>
  <c r="D100" i="1"/>
  <c r="E101" i="1" s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D103" i="1"/>
  <c r="E104" i="1" s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D106" i="1"/>
  <c r="E107" i="1" s="1"/>
  <c r="F107" i="1" s="1"/>
  <c r="G107" i="1" s="1"/>
  <c r="H107" i="1" s="1"/>
  <c r="I107" i="1" s="1"/>
  <c r="J107" i="1" s="1"/>
  <c r="K107" i="1" s="1"/>
  <c r="L107" i="1" s="1"/>
  <c r="M107" i="1" s="1"/>
  <c r="N107" i="1" s="1"/>
  <c r="O107" i="1" s="1"/>
  <c r="D109" i="1"/>
  <c r="E110" i="1" s="1"/>
  <c r="F110" i="1" s="1"/>
  <c r="G110" i="1" s="1"/>
  <c r="H110" i="1" s="1"/>
  <c r="I110" i="1" s="1"/>
  <c r="J110" i="1" s="1"/>
  <c r="K110" i="1" s="1"/>
  <c r="L110" i="1" s="1"/>
  <c r="M110" i="1" s="1"/>
  <c r="N110" i="1" s="1"/>
  <c r="O110" i="1" s="1"/>
  <c r="D112" i="1"/>
  <c r="E113" i="1" s="1"/>
  <c r="F113" i="1" s="1"/>
  <c r="G113" i="1" s="1"/>
  <c r="H113" i="1" s="1"/>
  <c r="I113" i="1" s="1"/>
  <c r="J113" i="1" s="1"/>
  <c r="K113" i="1" s="1"/>
  <c r="L113" i="1" s="1"/>
  <c r="M113" i="1" s="1"/>
  <c r="N113" i="1" s="1"/>
  <c r="O113" i="1" s="1"/>
  <c r="D115" i="1"/>
  <c r="E116" i="1" s="1"/>
  <c r="F116" i="1" s="1"/>
  <c r="G116" i="1" s="1"/>
  <c r="H116" i="1" s="1"/>
  <c r="I116" i="1" s="1"/>
  <c r="J116" i="1" s="1"/>
  <c r="K116" i="1" s="1"/>
  <c r="L116" i="1" s="1"/>
  <c r="M116" i="1" s="1"/>
  <c r="N116" i="1" s="1"/>
  <c r="O116" i="1" s="1"/>
  <c r="D118" i="1"/>
  <c r="E119" i="1" s="1"/>
  <c r="F119" i="1" s="1"/>
  <c r="G119" i="1" s="1"/>
  <c r="D121" i="1"/>
  <c r="E122" i="1" s="1"/>
  <c r="F122" i="1" s="1"/>
  <c r="G122" i="1" s="1"/>
  <c r="H122" i="1" s="1"/>
  <c r="I122" i="1" s="1"/>
  <c r="J122" i="1" s="1"/>
  <c r="K122" i="1" s="1"/>
  <c r="L122" i="1" s="1"/>
  <c r="M122" i="1" s="1"/>
  <c r="N122" i="1" s="1"/>
  <c r="O122" i="1" s="1"/>
  <c r="D124" i="1"/>
  <c r="E125" i="1" s="1"/>
  <c r="F125" i="1" s="1"/>
  <c r="G125" i="1" s="1"/>
  <c r="H125" i="1" s="1"/>
  <c r="I125" i="1" s="1"/>
  <c r="J125" i="1" s="1"/>
  <c r="K125" i="1" s="1"/>
  <c r="L125" i="1" s="1"/>
  <c r="M125" i="1" s="1"/>
  <c r="N125" i="1" s="1"/>
  <c r="O125" i="1" s="1"/>
  <c r="F38" i="1"/>
  <c r="G38" i="1" s="1"/>
  <c r="H38" i="1" s="1"/>
  <c r="I38" i="1" s="1"/>
  <c r="J38" i="1" s="1"/>
  <c r="K38" i="1" s="1"/>
  <c r="L38" i="1" s="1"/>
  <c r="M38" i="1" s="1"/>
  <c r="N38" i="1" s="1"/>
  <c r="O38" i="1" s="1"/>
  <c r="D40" i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O8" i="1"/>
  <c r="N8" i="1"/>
  <c r="M8" i="1"/>
  <c r="D10" i="1"/>
  <c r="E11" i="1" s="1"/>
  <c r="F11" i="1" s="1"/>
  <c r="G11" i="1" s="1"/>
  <c r="H11" i="1" s="1"/>
  <c r="D13" i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D16" i="1"/>
  <c r="D19" i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D22" i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E26" i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D28" i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D31" i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D34" i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E17" i="1" l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I11" i="1"/>
  <c r="J11" i="1" s="1"/>
  <c r="K11" i="1" s="1"/>
  <c r="L11" i="1" s="1"/>
  <c r="M11" i="1" s="1"/>
  <c r="N11" i="1" s="1"/>
  <c r="O11" i="1" s="1"/>
  <c r="H119" i="1"/>
  <c r="I119" i="1" s="1"/>
  <c r="J119" i="1" s="1"/>
  <c r="K119" i="1" s="1"/>
  <c r="L119" i="1" s="1"/>
  <c r="M119" i="1" s="1"/>
  <c r="N119" i="1" s="1"/>
  <c r="O119" i="1" s="1"/>
</calcChain>
</file>

<file path=xl/sharedStrings.xml><?xml version="1.0" encoding="utf-8"?>
<sst xmlns="http://schemas.openxmlformats.org/spreadsheetml/2006/main" count="166" uniqueCount="18">
  <si>
    <t>8 mois</t>
  </si>
  <si>
    <t>9 mois</t>
  </si>
  <si>
    <t>1 mois</t>
  </si>
  <si>
    <t>3 mois</t>
  </si>
  <si>
    <t>4 mois</t>
  </si>
  <si>
    <t>5 mois</t>
  </si>
  <si>
    <t>6 mois</t>
  </si>
  <si>
    <t>7 mois</t>
  </si>
  <si>
    <t>10 mois</t>
  </si>
  <si>
    <t>11 mois</t>
  </si>
  <si>
    <t>2 mois</t>
  </si>
  <si>
    <t>an</t>
  </si>
  <si>
    <t>ans</t>
  </si>
  <si>
    <t>applicables aux salariés des départements suivants : Yvelines, Essonne, Hauts de Seine, Saine Saint Denis, Val de Marne, Val d'Oise et la Ville de Paris</t>
  </si>
  <si>
    <t>Ancienneté</t>
  </si>
  <si>
    <t>en année pleine / en mois</t>
  </si>
  <si>
    <t>il doit toujours être confronté à votre propre calcul et le résultat doit être comparé à l'indemnité légale</t>
  </si>
  <si>
    <t>Attention, ce tableau n'est qu'une aide, un moyen de lecture rapide de l'avenant du 2 juillet 2020 relatif aux indemnités de rupture,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</si>
</sst>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Montserrat"/>
    </font>
    <font>
      <sz val="11"/>
      <color theme="0"/>
      <name val="Montserrat"/>
    </font>
    <font>
      <b/>
      <sz val="11"/>
      <color theme="1"/>
      <name val="Montserrat"/>
    </font>
    <font>
      <b/>
      <sz val="14"/>
      <color theme="1"/>
      <name val="Montserrat"/>
    </font>
    <font>
      <b/>
      <sz val="14"/>
      <color theme="0"/>
      <name val="Montserrat"/>
    </font>
    <font>
      <sz val="11"/>
      <color rgb="FFFF0000"/>
      <name val="Montserrat"/>
    </font>
    <font>
      <b/>
      <sz val="12"/>
      <color theme="0"/>
      <name val="Montserrat"/>
    </font>
    <font>
      <sz val="11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5" fontId="0" fillId="0" borderId="0" xfId="0" applyNumberFormat="1"/>
    <xf numFmtId="0" fontId="2" fillId="0" borderId="0" xfId="0" applyFont="1"/>
    <xf numFmtId="164" fontId="2" fillId="0" borderId="0" xfId="0" applyNumberFormat="1" applyFont="1" applyAlignment="1" applyProtection="1">
      <alignment horizontal="center" vertical="center"/>
      <protection hidden="1"/>
    </xf>
    <xf numFmtId="164" fontId="3" fillId="2" borderId="1" xfId="0" applyNumberFormat="1" applyFont="1" applyFill="1" applyBorder="1" applyAlignment="1" applyProtection="1">
      <alignment horizontal="center" vertical="center"/>
      <protection hidden="1"/>
    </xf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/>
    <xf numFmtId="164" fontId="6" fillId="7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164" fontId="2" fillId="3" borderId="1" xfId="0" applyNumberFormat="1" applyFont="1" applyFill="1" applyBorder="1" applyAlignment="1" applyProtection="1">
      <alignment horizontal="center" vertical="center"/>
      <protection hidden="1"/>
    </xf>
    <xf numFmtId="164" fontId="2" fillId="7" borderId="0" xfId="0" applyNumberFormat="1" applyFont="1" applyFill="1" applyBorder="1" applyAlignment="1" applyProtection="1">
      <alignment horizontal="center" vertical="center"/>
      <protection hidden="1"/>
    </xf>
    <xf numFmtId="164" fontId="3" fillId="7" borderId="0" xfId="0" applyNumberFormat="1" applyFont="1" applyFill="1" applyBorder="1" applyAlignment="1" applyProtection="1">
      <alignment horizontal="center" vertical="center"/>
      <protection hidden="1"/>
    </xf>
    <xf numFmtId="164" fontId="7" fillId="0" borderId="1" xfId="0" applyNumberFormat="1" applyFont="1" applyBorder="1" applyAlignment="1" applyProtection="1">
      <alignment horizontal="center" vertical="center"/>
      <protection hidden="1"/>
    </xf>
    <xf numFmtId="0" fontId="2" fillId="6" borderId="0" xfId="0" applyFont="1" applyFill="1"/>
    <xf numFmtId="0" fontId="2" fillId="7" borderId="0" xfId="0" applyFont="1" applyFill="1"/>
    <xf numFmtId="0" fontId="2" fillId="0" borderId="0" xfId="0" applyFont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64" fontId="7" fillId="3" borderId="1" xfId="0" applyNumberFormat="1" applyFont="1" applyFill="1" applyBorder="1" applyAlignment="1" applyProtection="1">
      <alignment horizontal="center" vertical="center"/>
      <protection hidden="1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4" fontId="9" fillId="0" borderId="1" xfId="0" applyNumberFormat="1" applyFont="1" applyFill="1" applyBorder="1" applyAlignment="1" applyProtection="1">
      <alignment horizontal="center" vertical="center"/>
      <protection hidden="1"/>
    </xf>
    <xf numFmtId="164" fontId="2" fillId="7" borderId="1" xfId="0" applyNumberFormat="1" applyFont="1" applyFill="1" applyBorder="1" applyAlignment="1" applyProtection="1">
      <alignment horizontal="center" vertical="center"/>
      <protection hidden="1"/>
    </xf>
    <xf numFmtId="166" fontId="3" fillId="2" borderId="1" xfId="0" applyNumberFormat="1" applyFont="1" applyFill="1" applyBorder="1" applyAlignment="1" applyProtection="1">
      <alignment horizontal="center" vertical="center"/>
      <protection hidden="1"/>
    </xf>
    <xf numFmtId="165" fontId="2" fillId="0" borderId="0" xfId="0" applyNumberFormat="1" applyFont="1"/>
    <xf numFmtId="164" fontId="9" fillId="3" borderId="1" xfId="0" applyNumberFormat="1" applyFont="1" applyFill="1" applyBorder="1" applyAlignment="1" applyProtection="1">
      <alignment horizontal="center" vertical="center"/>
      <protection hidden="1"/>
    </xf>
    <xf numFmtId="164" fontId="3" fillId="3" borderId="1" xfId="0" applyNumberFormat="1" applyFont="1" applyFill="1" applyBorder="1" applyAlignment="1" applyProtection="1">
      <alignment horizontal="center" vertical="center"/>
      <protection hidden="1"/>
    </xf>
    <xf numFmtId="1" fontId="2" fillId="5" borderId="1" xfId="0" applyNumberFormat="1" applyFont="1" applyFill="1" applyBorder="1" applyAlignment="1" applyProtection="1">
      <alignment horizontal="center" vertical="center"/>
      <protection hidden="1"/>
    </xf>
    <xf numFmtId="165" fontId="9" fillId="5" borderId="1" xfId="0" applyNumberFormat="1" applyFont="1" applyFill="1" applyBorder="1" applyAlignment="1" applyProtection="1">
      <alignment horizontal="center" vertical="center"/>
      <protection hidden="1"/>
    </xf>
    <xf numFmtId="1" fontId="9" fillId="5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/>
    </xf>
    <xf numFmtId="164" fontId="8" fillId="2" borderId="2" xfId="0" applyNumberFormat="1" applyFont="1" applyFill="1" applyBorder="1" applyAlignment="1" applyProtection="1">
      <alignment horizontal="center" vertical="center"/>
      <protection hidden="1"/>
    </xf>
    <xf numFmtId="164" fontId="8" fillId="2" borderId="3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64" fontId="8" fillId="4" borderId="2" xfId="0" applyNumberFormat="1" applyFont="1" applyFill="1" applyBorder="1" applyAlignment="1" applyProtection="1">
      <alignment horizontal="center" vertical="center"/>
      <protection hidden="1"/>
    </xf>
    <xf numFmtId="164" fontId="8" fillId="4" borderId="3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545816</xdr:colOff>
      <xdr:row>4</xdr:row>
      <xdr:rowOff>252119</xdr:rowOff>
    </xdr:from>
    <xdr:to>
      <xdr:col>3</xdr:col>
      <xdr:colOff>934581</xdr:colOff>
      <xdr:row>6</xdr:row>
      <xdr:rowOff>38710</xdr:rowOff>
    </xdr:to>
    <xdr:sp macro="" textlink="">
      <xdr:nvSpPr>
        <xdr:cNvPr id="2" name="Flèche : virage 1">
          <a:extLst>
            <a:ext uri="{FF2B5EF4-FFF2-40B4-BE49-F238E27FC236}">
              <a16:creationId xmlns:a16="http://schemas.microsoft.com/office/drawing/2014/main" id="{22F48E21-F27E-4CC6-AB14-1BC2019F4A7C}"/>
            </a:ext>
          </a:extLst>
        </xdr:cNvPr>
        <xdr:cNvSpPr/>
      </xdr:nvSpPr>
      <xdr:spPr>
        <a:xfrm rot="10624565" flipH="1">
          <a:off x="2469866" y="528344"/>
          <a:ext cx="388765" cy="339041"/>
        </a:xfrm>
        <a:prstGeom prst="bentArrow">
          <a:avLst>
            <a:gd name="adj1" fmla="val 25000"/>
            <a:gd name="adj2" fmla="val 26010"/>
            <a:gd name="adj3" fmla="val 50000"/>
            <a:gd name="adj4" fmla="val 3802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561975</xdr:colOff>
      <xdr:row>5</xdr:row>
      <xdr:rowOff>19051</xdr:rowOff>
    </xdr:from>
    <xdr:to>
      <xdr:col>2</xdr:col>
      <xdr:colOff>190500</xdr:colOff>
      <xdr:row>7</xdr:row>
      <xdr:rowOff>180976</xdr:rowOff>
    </xdr:to>
    <xdr:sp macro="" textlink="">
      <xdr:nvSpPr>
        <xdr:cNvPr id="4" name="Flèche : bas 3">
          <a:extLst>
            <a:ext uri="{FF2B5EF4-FFF2-40B4-BE49-F238E27FC236}">
              <a16:creationId xmlns:a16="http://schemas.microsoft.com/office/drawing/2014/main" id="{FF619AF4-650D-499F-98CF-EECD5724CFEC}"/>
            </a:ext>
          </a:extLst>
        </xdr:cNvPr>
        <xdr:cNvSpPr/>
      </xdr:nvSpPr>
      <xdr:spPr>
        <a:xfrm>
          <a:off x="1323975" y="571501"/>
          <a:ext cx="209550" cy="4381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</xdr:col>
      <xdr:colOff>600074</xdr:colOff>
      <xdr:row>4</xdr:row>
      <xdr:rowOff>190499</xdr:rowOff>
    </xdr:from>
    <xdr:to>
      <xdr:col>18</xdr:col>
      <xdr:colOff>95249</xdr:colOff>
      <xdr:row>7</xdr:row>
      <xdr:rowOff>190500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A9BB602E-9690-4772-8626-A6F9EAC9673B}"/>
            </a:ext>
          </a:extLst>
        </xdr:cNvPr>
        <xdr:cNvSpPr/>
      </xdr:nvSpPr>
      <xdr:spPr>
        <a:xfrm>
          <a:off x="11953874" y="1019174"/>
          <a:ext cx="1781175" cy="64770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latin typeface="Montserrat" panose="00000500000000000000" pitchFamily="2" charset="0"/>
            </a:rPr>
            <a:t>Pour 11 mois d'ancienneté</a:t>
          </a:r>
        </a:p>
      </xdr:txBody>
    </xdr:sp>
    <xdr:clientData/>
  </xdr:twoCellAnchor>
  <xdr:twoCellAnchor>
    <xdr:from>
      <xdr:col>16</xdr:col>
      <xdr:colOff>161925</xdr:colOff>
      <xdr:row>10</xdr:row>
      <xdr:rowOff>76200</xdr:rowOff>
    </xdr:from>
    <xdr:to>
      <xdr:col>18</xdr:col>
      <xdr:colOff>419100</xdr:colOff>
      <xdr:row>13</xdr:row>
      <xdr:rowOff>76201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CDB0FB83-3878-40C3-B607-F43A33713E73}"/>
            </a:ext>
          </a:extLst>
        </xdr:cNvPr>
        <xdr:cNvSpPr/>
      </xdr:nvSpPr>
      <xdr:spPr>
        <a:xfrm>
          <a:off x="12277725" y="2200275"/>
          <a:ext cx="1781175" cy="64770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latin typeface="Montserrat" panose="00000500000000000000" pitchFamily="2" charset="0"/>
            </a:rPr>
            <a:t>Pour 2 ans d'ancienneté</a:t>
          </a:r>
        </a:p>
      </xdr:txBody>
    </xdr:sp>
    <xdr:clientData/>
  </xdr:twoCellAnchor>
  <xdr:twoCellAnchor>
    <xdr:from>
      <xdr:col>15</xdr:col>
      <xdr:colOff>447675</xdr:colOff>
      <xdr:row>16</xdr:row>
      <xdr:rowOff>171450</xdr:rowOff>
    </xdr:from>
    <xdr:to>
      <xdr:col>18</xdr:col>
      <xdr:colOff>285750</xdr:colOff>
      <xdr:row>19</xdr:row>
      <xdr:rowOff>247650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67389812-B41C-4D9B-A6E6-103052AB2784}"/>
            </a:ext>
          </a:extLst>
        </xdr:cNvPr>
        <xdr:cNvSpPr/>
      </xdr:nvSpPr>
      <xdr:spPr>
        <a:xfrm>
          <a:off x="11801475" y="3590925"/>
          <a:ext cx="2124075" cy="7239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latin typeface="Montserrat" panose="00000500000000000000" pitchFamily="2" charset="0"/>
            </a:rPr>
            <a:t>Pour 3 ans et 4 mois d'ancienneté</a:t>
          </a:r>
        </a:p>
      </xdr:txBody>
    </xdr:sp>
    <xdr:clientData/>
  </xdr:twoCellAnchor>
  <xdr:twoCellAnchor>
    <xdr:from>
      <xdr:col>14</xdr:col>
      <xdr:colOff>400050</xdr:colOff>
      <xdr:row>5</xdr:row>
      <xdr:rowOff>238124</xdr:rowOff>
    </xdr:from>
    <xdr:to>
      <xdr:col>15</xdr:col>
      <xdr:colOff>600074</xdr:colOff>
      <xdr:row>6</xdr:row>
      <xdr:rowOff>85724</xdr:rowOff>
    </xdr:to>
    <xdr:cxnSp macro="">
      <xdr:nvCxnSpPr>
        <xdr:cNvPr id="10" name="Connecteur : en arc 9">
          <a:extLst>
            <a:ext uri="{FF2B5EF4-FFF2-40B4-BE49-F238E27FC236}">
              <a16:creationId xmlns:a16="http://schemas.microsoft.com/office/drawing/2014/main" id="{9295EB21-111B-4D92-A273-4CA7174757BB}"/>
            </a:ext>
          </a:extLst>
        </xdr:cNvPr>
        <xdr:cNvCxnSpPr>
          <a:cxnSpLocks/>
          <a:stCxn id="3" idx="2"/>
        </xdr:cNvCxnSpPr>
      </xdr:nvCxnSpPr>
      <xdr:spPr>
        <a:xfrm rot="10800000" flipV="1">
          <a:off x="10991850" y="1343024"/>
          <a:ext cx="962024" cy="123825"/>
        </a:xfrm>
        <a:prstGeom prst="curvedConnector3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12</xdr:row>
      <xdr:rowOff>28575</xdr:rowOff>
    </xdr:from>
    <xdr:to>
      <xdr:col>16</xdr:col>
      <xdr:colOff>161925</xdr:colOff>
      <xdr:row>12</xdr:row>
      <xdr:rowOff>180974</xdr:rowOff>
    </xdr:to>
    <xdr:cxnSp macro="">
      <xdr:nvCxnSpPr>
        <xdr:cNvPr id="14" name="Connecteur : en arc 13">
          <a:extLst>
            <a:ext uri="{FF2B5EF4-FFF2-40B4-BE49-F238E27FC236}">
              <a16:creationId xmlns:a16="http://schemas.microsoft.com/office/drawing/2014/main" id="{73AF88D8-BF22-42C6-AE77-B2B2DE46578A}"/>
            </a:ext>
          </a:extLst>
        </xdr:cNvPr>
        <xdr:cNvCxnSpPr>
          <a:cxnSpLocks/>
          <a:stCxn id="6" idx="2"/>
        </xdr:cNvCxnSpPr>
      </xdr:nvCxnSpPr>
      <xdr:spPr>
        <a:xfrm rot="10800000" flipV="1">
          <a:off x="2981325" y="2524125"/>
          <a:ext cx="9296400" cy="152399"/>
        </a:xfrm>
        <a:prstGeom prst="curvedConnector3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371475</xdr:colOff>
      <xdr:row>17</xdr:row>
      <xdr:rowOff>19051</xdr:rowOff>
    </xdr:from>
    <xdr:to>
      <xdr:col>15</xdr:col>
      <xdr:colOff>447675</xdr:colOff>
      <xdr:row>18</xdr:row>
      <xdr:rowOff>161926</xdr:rowOff>
    </xdr:to>
    <xdr:cxnSp macro="">
      <xdr:nvCxnSpPr>
        <xdr:cNvPr id="17" name="Connecteur : en arc 16">
          <a:extLst>
            <a:ext uri="{FF2B5EF4-FFF2-40B4-BE49-F238E27FC236}">
              <a16:creationId xmlns:a16="http://schemas.microsoft.com/office/drawing/2014/main" id="{F2E9A504-B9A5-4F41-B430-93273FC87CB2}"/>
            </a:ext>
          </a:extLst>
        </xdr:cNvPr>
        <xdr:cNvCxnSpPr>
          <a:cxnSpLocks/>
          <a:stCxn id="7" idx="2"/>
        </xdr:cNvCxnSpPr>
      </xdr:nvCxnSpPr>
      <xdr:spPr>
        <a:xfrm rot="10800000">
          <a:off x="5629275" y="3714751"/>
          <a:ext cx="6172200" cy="238125"/>
        </a:xfrm>
        <a:prstGeom prst="curvedConnector3">
          <a:avLst>
            <a:gd name="adj1" fmla="val 101543"/>
          </a:avLst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545816</xdr:colOff>
      <xdr:row>5</xdr:row>
      <xdr:rowOff>252119</xdr:rowOff>
    </xdr:from>
    <xdr:to>
      <xdr:col>3</xdr:col>
      <xdr:colOff>934581</xdr:colOff>
      <xdr:row>7</xdr:row>
      <xdr:rowOff>38710</xdr:rowOff>
    </xdr:to>
    <xdr:sp macro="" textlink="">
      <xdr:nvSpPr>
        <xdr:cNvPr id="4" name="Flèche : virage 3">
          <a:extLst>
            <a:ext uri="{FF2B5EF4-FFF2-40B4-BE49-F238E27FC236}">
              <a16:creationId xmlns:a16="http://schemas.microsoft.com/office/drawing/2014/main" id="{7BD99101-4A07-416B-A7D9-843E74208329}"/>
            </a:ext>
          </a:extLst>
        </xdr:cNvPr>
        <xdr:cNvSpPr/>
      </xdr:nvSpPr>
      <xdr:spPr>
        <a:xfrm rot="10624565" flipH="1">
          <a:off x="2469866" y="1080794"/>
          <a:ext cx="388765" cy="339041"/>
        </a:xfrm>
        <a:prstGeom prst="bentArrow">
          <a:avLst>
            <a:gd name="adj1" fmla="val 25000"/>
            <a:gd name="adj2" fmla="val 26010"/>
            <a:gd name="adj3" fmla="val 50000"/>
            <a:gd name="adj4" fmla="val 3802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561975</xdr:colOff>
      <xdr:row>6</xdr:row>
      <xdr:rowOff>19051</xdr:rowOff>
    </xdr:from>
    <xdr:to>
      <xdr:col>2</xdr:col>
      <xdr:colOff>190500</xdr:colOff>
      <xdr:row>8</xdr:row>
      <xdr:rowOff>180976</xdr:rowOff>
    </xdr:to>
    <xdr:sp macro="" textlink="">
      <xdr:nvSpPr>
        <xdr:cNvPr id="5" name="Flèche : bas 4">
          <a:extLst>
            <a:ext uri="{FF2B5EF4-FFF2-40B4-BE49-F238E27FC236}">
              <a16:creationId xmlns:a16="http://schemas.microsoft.com/office/drawing/2014/main" id="{B7AA469D-6C40-4893-9BD7-C9833FED3EFB}"/>
            </a:ext>
          </a:extLst>
        </xdr:cNvPr>
        <xdr:cNvSpPr/>
      </xdr:nvSpPr>
      <xdr:spPr>
        <a:xfrm>
          <a:off x="1323975" y="1123951"/>
          <a:ext cx="209550" cy="533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</xdr:col>
      <xdr:colOff>600074</xdr:colOff>
      <xdr:row>5</xdr:row>
      <xdr:rowOff>190499</xdr:rowOff>
    </xdr:from>
    <xdr:to>
      <xdr:col>18</xdr:col>
      <xdr:colOff>95249</xdr:colOff>
      <xdr:row>8</xdr:row>
      <xdr:rowOff>190500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D856ECC9-2B1B-4E28-9E3B-CB1C4A183878}"/>
            </a:ext>
          </a:extLst>
        </xdr:cNvPr>
        <xdr:cNvSpPr/>
      </xdr:nvSpPr>
      <xdr:spPr>
        <a:xfrm>
          <a:off x="11953874" y="1019174"/>
          <a:ext cx="1781175" cy="64770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latin typeface="Montserrat" panose="00000500000000000000" pitchFamily="2" charset="0"/>
            </a:rPr>
            <a:t>Pour 11 mois d'ancienneté</a:t>
          </a:r>
        </a:p>
      </xdr:txBody>
    </xdr:sp>
    <xdr:clientData/>
  </xdr:twoCellAnchor>
  <xdr:twoCellAnchor>
    <xdr:from>
      <xdr:col>16</xdr:col>
      <xdr:colOff>161925</xdr:colOff>
      <xdr:row>11</xdr:row>
      <xdr:rowOff>76200</xdr:rowOff>
    </xdr:from>
    <xdr:to>
      <xdr:col>18</xdr:col>
      <xdr:colOff>419100</xdr:colOff>
      <xdr:row>14</xdr:row>
      <xdr:rowOff>76201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81522D70-93A3-4F14-90C9-EA51E2BE2388}"/>
            </a:ext>
          </a:extLst>
        </xdr:cNvPr>
        <xdr:cNvSpPr/>
      </xdr:nvSpPr>
      <xdr:spPr>
        <a:xfrm>
          <a:off x="12277725" y="2200275"/>
          <a:ext cx="1781175" cy="64770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latin typeface="Montserrat" panose="00000500000000000000" pitchFamily="2" charset="0"/>
            </a:rPr>
            <a:t>Pour 2 ans d'ancienneté</a:t>
          </a:r>
        </a:p>
      </xdr:txBody>
    </xdr:sp>
    <xdr:clientData/>
  </xdr:twoCellAnchor>
  <xdr:twoCellAnchor>
    <xdr:from>
      <xdr:col>15</xdr:col>
      <xdr:colOff>447675</xdr:colOff>
      <xdr:row>17</xdr:row>
      <xdr:rowOff>171450</xdr:rowOff>
    </xdr:from>
    <xdr:to>
      <xdr:col>18</xdr:col>
      <xdr:colOff>285750</xdr:colOff>
      <xdr:row>20</xdr:row>
      <xdr:rowOff>247650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C512BF1C-5113-49C6-BB71-5A1B4695DD8D}"/>
            </a:ext>
          </a:extLst>
        </xdr:cNvPr>
        <xdr:cNvSpPr/>
      </xdr:nvSpPr>
      <xdr:spPr>
        <a:xfrm>
          <a:off x="11801475" y="3590925"/>
          <a:ext cx="2124075" cy="7239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latin typeface="Montserrat" panose="00000500000000000000" pitchFamily="2" charset="0"/>
            </a:rPr>
            <a:t>Pour 3 ans et 4 mois d'ancienneté</a:t>
          </a:r>
        </a:p>
      </xdr:txBody>
    </xdr:sp>
    <xdr:clientData/>
  </xdr:twoCellAnchor>
  <xdr:twoCellAnchor>
    <xdr:from>
      <xdr:col>14</xdr:col>
      <xdr:colOff>400050</xdr:colOff>
      <xdr:row>6</xdr:row>
      <xdr:rowOff>238124</xdr:rowOff>
    </xdr:from>
    <xdr:to>
      <xdr:col>15</xdr:col>
      <xdr:colOff>600074</xdr:colOff>
      <xdr:row>7</xdr:row>
      <xdr:rowOff>85724</xdr:rowOff>
    </xdr:to>
    <xdr:cxnSp macro="">
      <xdr:nvCxnSpPr>
        <xdr:cNvPr id="9" name="Connecteur : en arc 8">
          <a:extLst>
            <a:ext uri="{FF2B5EF4-FFF2-40B4-BE49-F238E27FC236}">
              <a16:creationId xmlns:a16="http://schemas.microsoft.com/office/drawing/2014/main" id="{DBCA3809-8020-43A4-8CBA-5E91871315DC}"/>
            </a:ext>
          </a:extLst>
        </xdr:cNvPr>
        <xdr:cNvCxnSpPr>
          <a:cxnSpLocks/>
          <a:stCxn id="6" idx="2"/>
        </xdr:cNvCxnSpPr>
      </xdr:nvCxnSpPr>
      <xdr:spPr>
        <a:xfrm rot="10800000" flipV="1">
          <a:off x="10991850" y="1343024"/>
          <a:ext cx="962024" cy="123825"/>
        </a:xfrm>
        <a:prstGeom prst="curvedConnector3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12</xdr:row>
      <xdr:rowOff>76200</xdr:rowOff>
    </xdr:from>
    <xdr:to>
      <xdr:col>16</xdr:col>
      <xdr:colOff>152400</xdr:colOff>
      <xdr:row>13</xdr:row>
      <xdr:rowOff>133349</xdr:rowOff>
    </xdr:to>
    <xdr:cxnSp macro="">
      <xdr:nvCxnSpPr>
        <xdr:cNvPr id="10" name="Connecteur : en arc 9">
          <a:extLst>
            <a:ext uri="{FF2B5EF4-FFF2-40B4-BE49-F238E27FC236}">
              <a16:creationId xmlns:a16="http://schemas.microsoft.com/office/drawing/2014/main" id="{EEFBB672-2926-402D-8C98-126C671F4C9D}"/>
            </a:ext>
          </a:extLst>
        </xdr:cNvPr>
        <xdr:cNvCxnSpPr>
          <a:cxnSpLocks/>
        </xdr:cNvCxnSpPr>
      </xdr:nvCxnSpPr>
      <xdr:spPr>
        <a:xfrm rot="10800000" flipV="1">
          <a:off x="2971800" y="2466975"/>
          <a:ext cx="9296400" cy="152399"/>
        </a:xfrm>
        <a:prstGeom prst="curvedConnector3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390525</xdr:colOff>
      <xdr:row>18</xdr:row>
      <xdr:rowOff>28575</xdr:rowOff>
    </xdr:from>
    <xdr:to>
      <xdr:col>15</xdr:col>
      <xdr:colOff>466725</xdr:colOff>
      <xdr:row>19</xdr:row>
      <xdr:rowOff>180975</xdr:rowOff>
    </xdr:to>
    <xdr:cxnSp macro="">
      <xdr:nvCxnSpPr>
        <xdr:cNvPr id="11" name="Connecteur : en arc 10">
          <a:extLst>
            <a:ext uri="{FF2B5EF4-FFF2-40B4-BE49-F238E27FC236}">
              <a16:creationId xmlns:a16="http://schemas.microsoft.com/office/drawing/2014/main" id="{958D2EE7-E535-4751-8A4C-B736C7CA1507}"/>
            </a:ext>
          </a:extLst>
        </xdr:cNvPr>
        <xdr:cNvCxnSpPr>
          <a:cxnSpLocks/>
        </xdr:cNvCxnSpPr>
      </xdr:nvCxnSpPr>
      <xdr:spPr>
        <a:xfrm rot="10800000">
          <a:off x="5648325" y="3705225"/>
          <a:ext cx="6172200" cy="238125"/>
        </a:xfrm>
        <a:prstGeom prst="curvedConnector3">
          <a:avLst>
            <a:gd name="adj1" fmla="val 101543"/>
          </a:avLst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467674</xdr:colOff>
      <xdr:row>4</xdr:row>
      <xdr:rowOff>255595</xdr:rowOff>
    </xdr:from>
    <xdr:to>
      <xdr:col>3</xdr:col>
      <xdr:colOff>991333</xdr:colOff>
      <xdr:row>6</xdr:row>
      <xdr:rowOff>61213</xdr:rowOff>
    </xdr:to>
    <xdr:sp macro="" textlink="">
      <xdr:nvSpPr>
        <xdr:cNvPr id="3" name="Flèche : virage 2">
          <a:extLst>
            <a:ext uri="{FF2B5EF4-FFF2-40B4-BE49-F238E27FC236}">
              <a16:creationId xmlns:a16="http://schemas.microsoft.com/office/drawing/2014/main" id="{3B68CE40-78EE-4EF8-B0AD-332C1B358473}"/>
            </a:ext>
          </a:extLst>
        </xdr:cNvPr>
        <xdr:cNvSpPr/>
      </xdr:nvSpPr>
      <xdr:spPr>
        <a:xfrm rot="10624565" flipH="1">
          <a:off x="2391724" y="1084270"/>
          <a:ext cx="523659" cy="358068"/>
        </a:xfrm>
        <a:prstGeom prst="bentArrow">
          <a:avLst>
            <a:gd name="adj1" fmla="val 25000"/>
            <a:gd name="adj2" fmla="val 26010"/>
            <a:gd name="adj3" fmla="val 50000"/>
            <a:gd name="adj4" fmla="val 3802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561975</xdr:colOff>
      <xdr:row>5</xdr:row>
      <xdr:rowOff>19051</xdr:rowOff>
    </xdr:from>
    <xdr:to>
      <xdr:col>2</xdr:col>
      <xdr:colOff>190500</xdr:colOff>
      <xdr:row>7</xdr:row>
      <xdr:rowOff>180976</xdr:rowOff>
    </xdr:to>
    <xdr:sp macro="" textlink="">
      <xdr:nvSpPr>
        <xdr:cNvPr id="4" name="Flèche : bas 3">
          <a:extLst>
            <a:ext uri="{FF2B5EF4-FFF2-40B4-BE49-F238E27FC236}">
              <a16:creationId xmlns:a16="http://schemas.microsoft.com/office/drawing/2014/main" id="{C64E0302-936C-4832-9703-7CEAEE2138D7}"/>
            </a:ext>
          </a:extLst>
        </xdr:cNvPr>
        <xdr:cNvSpPr/>
      </xdr:nvSpPr>
      <xdr:spPr>
        <a:xfrm>
          <a:off x="1323975" y="1123951"/>
          <a:ext cx="209550" cy="533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</xdr:col>
      <xdr:colOff>600074</xdr:colOff>
      <xdr:row>4</xdr:row>
      <xdr:rowOff>190499</xdr:rowOff>
    </xdr:from>
    <xdr:to>
      <xdr:col>18</xdr:col>
      <xdr:colOff>95249</xdr:colOff>
      <xdr:row>7</xdr:row>
      <xdr:rowOff>190500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211DDFF5-2866-41E5-BD99-43D9D5F2447D}"/>
            </a:ext>
          </a:extLst>
        </xdr:cNvPr>
        <xdr:cNvSpPr/>
      </xdr:nvSpPr>
      <xdr:spPr>
        <a:xfrm>
          <a:off x="11953874" y="1019174"/>
          <a:ext cx="1781175" cy="64770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latin typeface="Montserrat" panose="00000500000000000000" pitchFamily="2" charset="0"/>
            </a:rPr>
            <a:t>Pour 11 mois d'ancienneté</a:t>
          </a:r>
        </a:p>
      </xdr:txBody>
    </xdr:sp>
    <xdr:clientData/>
  </xdr:twoCellAnchor>
  <xdr:twoCellAnchor>
    <xdr:from>
      <xdr:col>16</xdr:col>
      <xdr:colOff>161925</xdr:colOff>
      <xdr:row>10</xdr:row>
      <xdr:rowOff>76200</xdr:rowOff>
    </xdr:from>
    <xdr:to>
      <xdr:col>18</xdr:col>
      <xdr:colOff>419100</xdr:colOff>
      <xdr:row>13</xdr:row>
      <xdr:rowOff>76201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2387D548-18E9-4341-826E-0C0FA8AB96A2}"/>
            </a:ext>
          </a:extLst>
        </xdr:cNvPr>
        <xdr:cNvSpPr/>
      </xdr:nvSpPr>
      <xdr:spPr>
        <a:xfrm>
          <a:off x="12277725" y="2200275"/>
          <a:ext cx="1781175" cy="64770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latin typeface="Montserrat" panose="00000500000000000000" pitchFamily="2" charset="0"/>
            </a:rPr>
            <a:t>Pour 2 ans d'ancienneté</a:t>
          </a:r>
        </a:p>
      </xdr:txBody>
    </xdr:sp>
    <xdr:clientData/>
  </xdr:twoCellAnchor>
  <xdr:twoCellAnchor>
    <xdr:from>
      <xdr:col>15</xdr:col>
      <xdr:colOff>447675</xdr:colOff>
      <xdr:row>16</xdr:row>
      <xdr:rowOff>171450</xdr:rowOff>
    </xdr:from>
    <xdr:to>
      <xdr:col>18</xdr:col>
      <xdr:colOff>285750</xdr:colOff>
      <xdr:row>19</xdr:row>
      <xdr:rowOff>247650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76B6D935-10E2-42C0-9870-F70FCC801C25}"/>
            </a:ext>
          </a:extLst>
        </xdr:cNvPr>
        <xdr:cNvSpPr/>
      </xdr:nvSpPr>
      <xdr:spPr>
        <a:xfrm>
          <a:off x="11801475" y="3590925"/>
          <a:ext cx="2124075" cy="7239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latin typeface="Montserrat" panose="00000500000000000000" pitchFamily="2" charset="0"/>
            </a:rPr>
            <a:t>Pour 3 ans et 4 mois d'ancienneté</a:t>
          </a:r>
        </a:p>
      </xdr:txBody>
    </xdr:sp>
    <xdr:clientData/>
  </xdr:twoCellAnchor>
  <xdr:twoCellAnchor>
    <xdr:from>
      <xdr:col>14</xdr:col>
      <xdr:colOff>400050</xdr:colOff>
      <xdr:row>5</xdr:row>
      <xdr:rowOff>238124</xdr:rowOff>
    </xdr:from>
    <xdr:to>
      <xdr:col>15</xdr:col>
      <xdr:colOff>600074</xdr:colOff>
      <xdr:row>6</xdr:row>
      <xdr:rowOff>85724</xdr:rowOff>
    </xdr:to>
    <xdr:cxnSp macro="">
      <xdr:nvCxnSpPr>
        <xdr:cNvPr id="8" name="Connecteur : en arc 7">
          <a:extLst>
            <a:ext uri="{FF2B5EF4-FFF2-40B4-BE49-F238E27FC236}">
              <a16:creationId xmlns:a16="http://schemas.microsoft.com/office/drawing/2014/main" id="{8FE9BCC3-7103-44AC-9646-E73E768910E9}"/>
            </a:ext>
          </a:extLst>
        </xdr:cNvPr>
        <xdr:cNvCxnSpPr>
          <a:cxnSpLocks/>
          <a:stCxn id="5" idx="2"/>
        </xdr:cNvCxnSpPr>
      </xdr:nvCxnSpPr>
      <xdr:spPr>
        <a:xfrm rot="10800000" flipV="1">
          <a:off x="10991850" y="1343024"/>
          <a:ext cx="962024" cy="123825"/>
        </a:xfrm>
        <a:prstGeom prst="curvedConnector3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11</xdr:row>
      <xdr:rowOff>85725</xdr:rowOff>
    </xdr:from>
    <xdr:to>
      <xdr:col>16</xdr:col>
      <xdr:colOff>161925</xdr:colOff>
      <xdr:row>12</xdr:row>
      <xdr:rowOff>142874</xdr:rowOff>
    </xdr:to>
    <xdr:cxnSp macro="">
      <xdr:nvCxnSpPr>
        <xdr:cNvPr id="10" name="Connecteur : en arc 9">
          <a:extLst>
            <a:ext uri="{FF2B5EF4-FFF2-40B4-BE49-F238E27FC236}">
              <a16:creationId xmlns:a16="http://schemas.microsoft.com/office/drawing/2014/main" id="{65F1828A-423B-4F2C-BB62-400142400B79}"/>
            </a:ext>
          </a:extLst>
        </xdr:cNvPr>
        <xdr:cNvCxnSpPr>
          <a:cxnSpLocks/>
        </xdr:cNvCxnSpPr>
      </xdr:nvCxnSpPr>
      <xdr:spPr>
        <a:xfrm rot="10800000" flipV="1">
          <a:off x="2981325" y="2486025"/>
          <a:ext cx="9296400" cy="152399"/>
        </a:xfrm>
        <a:prstGeom prst="curvedConnector3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371475</xdr:colOff>
      <xdr:row>17</xdr:row>
      <xdr:rowOff>19050</xdr:rowOff>
    </xdr:from>
    <xdr:to>
      <xdr:col>15</xdr:col>
      <xdr:colOff>447675</xdr:colOff>
      <xdr:row>18</xdr:row>
      <xdr:rowOff>161925</xdr:rowOff>
    </xdr:to>
    <xdr:cxnSp macro="">
      <xdr:nvCxnSpPr>
        <xdr:cNvPr id="11" name="Connecteur : en arc 10">
          <a:extLst>
            <a:ext uri="{FF2B5EF4-FFF2-40B4-BE49-F238E27FC236}">
              <a16:creationId xmlns:a16="http://schemas.microsoft.com/office/drawing/2014/main" id="{AAB4DCBD-5AE5-4698-A6B2-A71B86A292AC}"/>
            </a:ext>
          </a:extLst>
        </xdr:cNvPr>
        <xdr:cNvCxnSpPr>
          <a:cxnSpLocks/>
        </xdr:cNvCxnSpPr>
      </xdr:nvCxnSpPr>
      <xdr:spPr>
        <a:xfrm rot="10800000">
          <a:off x="5629275" y="3714750"/>
          <a:ext cx="6172200" cy="238125"/>
        </a:xfrm>
        <a:prstGeom prst="curvedConnector3">
          <a:avLst>
            <a:gd name="adj1" fmla="val 101543"/>
          </a:avLst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A6BE4-0785-4E58-814C-858BE1DCE5A7}">
  <sheetPr>
    <pageSetUpPr fitToPage="1"/>
  </sheetPr>
  <dimension ref="B1:O128"/>
  <sheetViews>
    <sheetView showGridLines="0" tabSelected="1" topLeftCell="A22" zoomScaleNormal="100" workbookViewId="0">
      <selection activeCell="B1" sqref="B1"/>
    </sheetView>
  </sheetViews>
  <sheetFormatPr baseColWidth="10" defaultRowHeight="21.75" x14ac:dyDescent="0.4"/>
  <cols>
    <col min="1" max="1" width="11.42578125" style="2"/>
    <col min="2" max="3" width="8.7109375" style="2" customWidth="1"/>
    <col min="4" max="4" width="15.7109375" style="6" customWidth="1"/>
    <col min="5" max="16384" width="11.42578125" style="2"/>
  </cols>
  <sheetData>
    <row r="1" spans="2:15" ht="21.75" customHeight="1" x14ac:dyDescent="0.4">
      <c r="B1" s="6" t="s">
        <v>17</v>
      </c>
      <c r="D1" s="2"/>
    </row>
    <row r="2" spans="2:15" ht="21.75" customHeight="1" x14ac:dyDescent="0.4">
      <c r="B2" s="6" t="s">
        <v>16</v>
      </c>
      <c r="D2" s="2"/>
    </row>
    <row r="3" spans="2:15" ht="21.75" customHeight="1" x14ac:dyDescent="0.4"/>
    <row r="4" spans="2:15" ht="21.75" customHeight="1" x14ac:dyDescent="0.4">
      <c r="B4" s="29" t="s">
        <v>14</v>
      </c>
      <c r="C4" s="29"/>
    </row>
    <row r="5" spans="2:15" ht="21.75" customHeight="1" x14ac:dyDescent="0.35">
      <c r="B5" s="32" t="s">
        <v>15</v>
      </c>
      <c r="C5" s="33"/>
      <c r="D5" s="33"/>
    </row>
    <row r="6" spans="2:15" ht="21.75" customHeight="1" x14ac:dyDescent="0.35">
      <c r="B6" s="33"/>
      <c r="C6" s="33"/>
      <c r="D6" s="33"/>
      <c r="E6" s="8" t="s">
        <v>2</v>
      </c>
      <c r="F6" s="8" t="s">
        <v>10</v>
      </c>
      <c r="G6" s="8" t="s">
        <v>3</v>
      </c>
      <c r="H6" s="8" t="s">
        <v>4</v>
      </c>
      <c r="I6" s="8" t="s">
        <v>5</v>
      </c>
      <c r="J6" s="8" t="s">
        <v>6</v>
      </c>
      <c r="K6" s="8" t="s">
        <v>7</v>
      </c>
      <c r="L6" s="8" t="s">
        <v>0</v>
      </c>
      <c r="M6" s="8" t="s">
        <v>1</v>
      </c>
      <c r="N6" s="8" t="s">
        <v>8</v>
      </c>
      <c r="O6" s="8" t="s">
        <v>9</v>
      </c>
    </row>
    <row r="7" spans="2:15" ht="8.1" customHeight="1" x14ac:dyDescent="0.35">
      <c r="B7" s="33"/>
      <c r="C7" s="33"/>
      <c r="D7" s="33"/>
      <c r="E7" s="11"/>
      <c r="F7" s="12"/>
      <c r="G7" s="11"/>
      <c r="H7" s="12"/>
      <c r="I7" s="11"/>
      <c r="J7" s="12"/>
      <c r="K7" s="11"/>
      <c r="L7" s="12"/>
      <c r="M7" s="11"/>
      <c r="N7" s="12"/>
      <c r="O7" s="11"/>
    </row>
    <row r="8" spans="2:15" ht="21.75" customHeight="1" x14ac:dyDescent="0.35">
      <c r="B8" s="33"/>
      <c r="C8" s="33"/>
      <c r="D8" s="33"/>
      <c r="E8" s="3"/>
      <c r="F8" s="3"/>
      <c r="G8" s="3"/>
      <c r="H8" s="3"/>
      <c r="I8" s="3"/>
      <c r="J8" s="3"/>
      <c r="K8" s="3"/>
      <c r="L8" s="5">
        <f>(8/12)*(1/4)</f>
        <v>0.16669999999999999</v>
      </c>
      <c r="M8" s="9">
        <f>9/12*1/4</f>
        <v>0.1875</v>
      </c>
      <c r="N8" s="5">
        <f>10/12*1/4</f>
        <v>0.20830000000000001</v>
      </c>
      <c r="O8" s="9">
        <f>11/12*1/4</f>
        <v>0.22919999999999999</v>
      </c>
    </row>
    <row r="9" spans="2:15" ht="8.1" customHeight="1" x14ac:dyDescent="0.35">
      <c r="D9" s="7"/>
      <c r="E9" s="11"/>
      <c r="F9" s="12"/>
      <c r="G9" s="11"/>
      <c r="H9" s="12"/>
      <c r="I9" s="11"/>
      <c r="J9" s="12"/>
      <c r="K9" s="11"/>
      <c r="L9" s="12"/>
      <c r="M9" s="11"/>
      <c r="N9" s="12"/>
      <c r="O9" s="11"/>
    </row>
    <row r="10" spans="2:15" ht="21.75" customHeight="1" x14ac:dyDescent="0.35">
      <c r="B10" s="2">
        <v>1</v>
      </c>
      <c r="C10" s="2" t="s">
        <v>11</v>
      </c>
      <c r="D10" s="30">
        <f t="shared" ref="D10:D34" si="0">B10*1/4</f>
        <v>0.25</v>
      </c>
    </row>
    <row r="11" spans="2:15" ht="21.75" customHeight="1" x14ac:dyDescent="0.35">
      <c r="D11" s="31"/>
      <c r="E11" s="10">
        <f>D10+(1/12*1/4)</f>
        <v>0.27079999999999999</v>
      </c>
      <c r="F11" s="4">
        <f t="shared" ref="F11:O11" si="1">E11+(1/12*1/4)</f>
        <v>0.29160000000000003</v>
      </c>
      <c r="G11" s="10">
        <f t="shared" si="1"/>
        <v>0.31240000000000001</v>
      </c>
      <c r="H11" s="4">
        <f t="shared" si="1"/>
        <v>0.3332</v>
      </c>
      <c r="I11" s="10">
        <f t="shared" si="1"/>
        <v>0.35399999999999998</v>
      </c>
      <c r="J11" s="4">
        <f t="shared" si="1"/>
        <v>0.37480000000000002</v>
      </c>
      <c r="K11" s="10">
        <f t="shared" si="1"/>
        <v>0.39560000000000001</v>
      </c>
      <c r="L11" s="4">
        <f t="shared" si="1"/>
        <v>0.41639999999999999</v>
      </c>
      <c r="M11" s="10">
        <f t="shared" si="1"/>
        <v>0.43719999999999998</v>
      </c>
      <c r="N11" s="4">
        <f t="shared" si="1"/>
        <v>0.45800000000000002</v>
      </c>
      <c r="O11" s="10">
        <f t="shared" si="1"/>
        <v>0.4788</v>
      </c>
    </row>
    <row r="12" spans="2:15" ht="8.1" customHeight="1" x14ac:dyDescent="0.35">
      <c r="D12" s="7"/>
      <c r="E12" s="11"/>
      <c r="F12" s="12"/>
      <c r="G12" s="11"/>
      <c r="H12" s="12"/>
      <c r="I12" s="11"/>
      <c r="J12" s="12"/>
      <c r="K12" s="11"/>
      <c r="L12" s="12"/>
      <c r="M12" s="11"/>
      <c r="N12" s="12"/>
      <c r="O12" s="11"/>
    </row>
    <row r="13" spans="2:15" ht="21.75" customHeight="1" x14ac:dyDescent="0.35">
      <c r="B13" s="2">
        <v>2</v>
      </c>
      <c r="C13" s="2" t="s">
        <v>12</v>
      </c>
      <c r="D13" s="34">
        <f t="shared" si="0"/>
        <v>0.5</v>
      </c>
    </row>
    <row r="14" spans="2:15" ht="21.75" customHeight="1" x14ac:dyDescent="0.35">
      <c r="D14" s="35"/>
      <c r="E14" s="9">
        <f>D13+((1/12)*(1/4))</f>
        <v>0.52080000000000004</v>
      </c>
      <c r="F14" s="5">
        <f t="shared" ref="F14:O14" si="2">E14+(1/12*1/4)</f>
        <v>0.54159999999999997</v>
      </c>
      <c r="G14" s="9">
        <f t="shared" si="2"/>
        <v>0.56240000000000001</v>
      </c>
      <c r="H14" s="5">
        <f t="shared" si="2"/>
        <v>0.58320000000000005</v>
      </c>
      <c r="I14" s="9">
        <f t="shared" si="2"/>
        <v>0.60399999999999998</v>
      </c>
      <c r="J14" s="5">
        <f t="shared" si="2"/>
        <v>0.62480000000000002</v>
      </c>
      <c r="K14" s="9">
        <f t="shared" si="2"/>
        <v>0.64559999999999995</v>
      </c>
      <c r="L14" s="5">
        <f t="shared" si="2"/>
        <v>0.66639999999999999</v>
      </c>
      <c r="M14" s="9">
        <f t="shared" si="2"/>
        <v>0.68720000000000003</v>
      </c>
      <c r="N14" s="5">
        <f t="shared" si="2"/>
        <v>0.70799999999999996</v>
      </c>
      <c r="O14" s="9">
        <f t="shared" si="2"/>
        <v>0.7288</v>
      </c>
    </row>
    <row r="15" spans="2:15" ht="8.1" customHeight="1" x14ac:dyDescent="0.35">
      <c r="D15" s="7"/>
      <c r="E15" s="11"/>
      <c r="F15" s="12"/>
      <c r="G15" s="11"/>
      <c r="H15" s="12"/>
      <c r="I15" s="11"/>
      <c r="J15" s="12"/>
      <c r="K15" s="11"/>
      <c r="L15" s="12"/>
      <c r="M15" s="11"/>
      <c r="N15" s="12"/>
      <c r="O15" s="11"/>
    </row>
    <row r="16" spans="2:15" ht="21.75" customHeight="1" x14ac:dyDescent="0.35">
      <c r="B16" s="2">
        <v>3</v>
      </c>
      <c r="C16" s="2" t="s">
        <v>12</v>
      </c>
      <c r="D16" s="30">
        <f t="shared" si="0"/>
        <v>0.75</v>
      </c>
    </row>
    <row r="17" spans="2:15" ht="21.75" customHeight="1" x14ac:dyDescent="0.35">
      <c r="D17" s="31"/>
      <c r="E17" s="10">
        <f>D16+(1/12*1/4)</f>
        <v>0.77080000000000004</v>
      </c>
      <c r="F17" s="4">
        <f t="shared" ref="F17:O17" si="3">E17+(1/12*1/4)</f>
        <v>0.79159999999999997</v>
      </c>
      <c r="G17" s="10">
        <f t="shared" si="3"/>
        <v>0.81240000000000001</v>
      </c>
      <c r="H17" s="4">
        <f t="shared" si="3"/>
        <v>0.83320000000000005</v>
      </c>
      <c r="I17" s="10">
        <f t="shared" si="3"/>
        <v>0.85399999999999998</v>
      </c>
      <c r="J17" s="4">
        <f t="shared" si="3"/>
        <v>0.87480000000000002</v>
      </c>
      <c r="K17" s="10">
        <f t="shared" si="3"/>
        <v>0.89559999999999995</v>
      </c>
      <c r="L17" s="4">
        <f t="shared" si="3"/>
        <v>0.91639999999999999</v>
      </c>
      <c r="M17" s="10">
        <f t="shared" si="3"/>
        <v>0.93720000000000003</v>
      </c>
      <c r="N17" s="4">
        <f t="shared" si="3"/>
        <v>0.95799999999999996</v>
      </c>
      <c r="O17" s="10">
        <f t="shared" si="3"/>
        <v>0.9788</v>
      </c>
    </row>
    <row r="18" spans="2:15" ht="8.1" customHeight="1" x14ac:dyDescent="0.35">
      <c r="D18" s="7"/>
      <c r="E18" s="11"/>
      <c r="F18" s="12"/>
      <c r="G18" s="11"/>
      <c r="H18" s="12"/>
      <c r="I18" s="11"/>
      <c r="J18" s="12"/>
      <c r="K18" s="11"/>
      <c r="L18" s="12"/>
      <c r="M18" s="11"/>
      <c r="N18" s="12"/>
      <c r="O18" s="11"/>
    </row>
    <row r="19" spans="2:15" ht="21.75" customHeight="1" x14ac:dyDescent="0.35">
      <c r="B19" s="2">
        <v>4</v>
      </c>
      <c r="C19" s="2" t="s">
        <v>12</v>
      </c>
      <c r="D19" s="34">
        <f t="shared" si="0"/>
        <v>1</v>
      </c>
    </row>
    <row r="20" spans="2:15" ht="21.75" customHeight="1" x14ac:dyDescent="0.35">
      <c r="D20" s="35"/>
      <c r="E20" s="9">
        <f>D19+(1/12*1/4)</f>
        <v>1.0207999999999999</v>
      </c>
      <c r="F20" s="5">
        <f t="shared" ref="F20:O20" si="4">E20+(1/12*1/4)</f>
        <v>1.0416000000000001</v>
      </c>
      <c r="G20" s="9">
        <f t="shared" si="4"/>
        <v>1.0624</v>
      </c>
      <c r="H20" s="5">
        <f t="shared" si="4"/>
        <v>1.0831999999999999</v>
      </c>
      <c r="I20" s="9">
        <f t="shared" si="4"/>
        <v>1.1040000000000001</v>
      </c>
      <c r="J20" s="5">
        <f t="shared" si="4"/>
        <v>1.1248</v>
      </c>
      <c r="K20" s="9">
        <f t="shared" si="4"/>
        <v>1.1456</v>
      </c>
      <c r="L20" s="5">
        <f t="shared" si="4"/>
        <v>1.1664000000000001</v>
      </c>
      <c r="M20" s="9">
        <f t="shared" si="4"/>
        <v>1.1872</v>
      </c>
      <c r="N20" s="5">
        <f t="shared" si="4"/>
        <v>1.208</v>
      </c>
      <c r="O20" s="9">
        <f t="shared" si="4"/>
        <v>1.2287999999999999</v>
      </c>
    </row>
    <row r="21" spans="2:15" ht="8.1" customHeight="1" x14ac:dyDescent="0.35">
      <c r="D21" s="7"/>
      <c r="E21" s="11"/>
      <c r="F21" s="12"/>
      <c r="G21" s="11"/>
      <c r="H21" s="12"/>
      <c r="I21" s="11"/>
      <c r="J21" s="12"/>
      <c r="K21" s="11"/>
      <c r="L21" s="12"/>
      <c r="M21" s="11"/>
      <c r="N21" s="12"/>
      <c r="O21" s="11"/>
    </row>
    <row r="22" spans="2:15" ht="21.75" customHeight="1" x14ac:dyDescent="0.35">
      <c r="B22" s="2">
        <v>5</v>
      </c>
      <c r="C22" s="2" t="s">
        <v>12</v>
      </c>
      <c r="D22" s="30">
        <f t="shared" si="0"/>
        <v>1.25</v>
      </c>
    </row>
    <row r="23" spans="2:15" ht="21.75" customHeight="1" x14ac:dyDescent="0.35">
      <c r="D23" s="31"/>
      <c r="E23" s="10">
        <f>D22+(1/12*1/4)</f>
        <v>1.2707999999999999</v>
      </c>
      <c r="F23" s="4">
        <f t="shared" ref="F23:O23" si="5">E23+(1/12*1/4)</f>
        <v>1.2916000000000001</v>
      </c>
      <c r="G23" s="10">
        <f t="shared" si="5"/>
        <v>1.3124</v>
      </c>
      <c r="H23" s="4">
        <f t="shared" si="5"/>
        <v>1.3331999999999999</v>
      </c>
      <c r="I23" s="10">
        <f t="shared" si="5"/>
        <v>1.3540000000000001</v>
      </c>
      <c r="J23" s="4">
        <f t="shared" si="5"/>
        <v>1.3748</v>
      </c>
      <c r="K23" s="10">
        <f t="shared" si="5"/>
        <v>1.3956</v>
      </c>
      <c r="L23" s="4">
        <f t="shared" si="5"/>
        <v>1.4164000000000001</v>
      </c>
      <c r="M23" s="10">
        <f t="shared" si="5"/>
        <v>1.4372</v>
      </c>
      <c r="N23" s="4">
        <f t="shared" si="5"/>
        <v>1.458</v>
      </c>
      <c r="O23" s="10">
        <f t="shared" si="5"/>
        <v>1.4787999999999999</v>
      </c>
    </row>
    <row r="24" spans="2:15" ht="8.1" customHeight="1" x14ac:dyDescent="0.35">
      <c r="D24" s="7"/>
      <c r="E24" s="11"/>
      <c r="F24" s="12"/>
      <c r="G24" s="11"/>
      <c r="H24" s="12"/>
      <c r="I24" s="11"/>
      <c r="J24" s="12"/>
      <c r="K24" s="11"/>
      <c r="L24" s="12"/>
      <c r="M24" s="11"/>
      <c r="N24" s="12"/>
      <c r="O24" s="11"/>
    </row>
    <row r="25" spans="2:15" ht="21.75" customHeight="1" x14ac:dyDescent="0.35">
      <c r="B25" s="2">
        <v>6</v>
      </c>
      <c r="C25" s="2" t="s">
        <v>12</v>
      </c>
      <c r="D25" s="34">
        <f>B25*1/4</f>
        <v>1.5</v>
      </c>
    </row>
    <row r="26" spans="2:15" ht="21.75" customHeight="1" x14ac:dyDescent="0.35">
      <c r="D26" s="35"/>
      <c r="E26" s="9">
        <f>D25+(1/12*1/4)</f>
        <v>1.5207999999999999</v>
      </c>
      <c r="F26" s="5">
        <f t="shared" ref="F26:O26" si="6">E26+(1/12*1/4)</f>
        <v>1.5416000000000001</v>
      </c>
      <c r="G26" s="9">
        <f t="shared" si="6"/>
        <v>1.5624</v>
      </c>
      <c r="H26" s="5">
        <f t="shared" si="6"/>
        <v>1.5831999999999999</v>
      </c>
      <c r="I26" s="9">
        <f t="shared" si="6"/>
        <v>1.6040000000000001</v>
      </c>
      <c r="J26" s="5">
        <f t="shared" si="6"/>
        <v>1.6248</v>
      </c>
      <c r="K26" s="9">
        <f t="shared" si="6"/>
        <v>1.6456</v>
      </c>
      <c r="L26" s="5">
        <f t="shared" si="6"/>
        <v>1.6664000000000001</v>
      </c>
      <c r="M26" s="9">
        <f t="shared" si="6"/>
        <v>1.6872</v>
      </c>
      <c r="N26" s="5">
        <f t="shared" si="6"/>
        <v>1.708</v>
      </c>
      <c r="O26" s="9">
        <f t="shared" si="6"/>
        <v>1.7287999999999999</v>
      </c>
    </row>
    <row r="27" spans="2:15" ht="8.1" customHeight="1" x14ac:dyDescent="0.35">
      <c r="D27" s="7"/>
      <c r="E27" s="11"/>
      <c r="F27" s="12"/>
      <c r="G27" s="11"/>
      <c r="H27" s="12"/>
      <c r="I27" s="11"/>
      <c r="J27" s="12"/>
      <c r="K27" s="11"/>
      <c r="L27" s="12"/>
      <c r="M27" s="11"/>
      <c r="N27" s="12"/>
      <c r="O27" s="11"/>
    </row>
    <row r="28" spans="2:15" ht="21.75" customHeight="1" x14ac:dyDescent="0.35">
      <c r="B28" s="2">
        <v>7</v>
      </c>
      <c r="C28" s="2" t="s">
        <v>12</v>
      </c>
      <c r="D28" s="30">
        <f t="shared" si="0"/>
        <v>1.75</v>
      </c>
    </row>
    <row r="29" spans="2:15" ht="21.75" customHeight="1" x14ac:dyDescent="0.35">
      <c r="D29" s="31"/>
      <c r="E29" s="10">
        <f>D28+(1/12*1/4)</f>
        <v>1.7707999999999999</v>
      </c>
      <c r="F29" s="4">
        <f t="shared" ref="F29:O29" si="7">E29+(1/12*1/4)</f>
        <v>1.7916000000000001</v>
      </c>
      <c r="G29" s="10">
        <f t="shared" si="7"/>
        <v>1.8124</v>
      </c>
      <c r="H29" s="4">
        <f t="shared" si="7"/>
        <v>1.8331999999999999</v>
      </c>
      <c r="I29" s="10">
        <f t="shared" si="7"/>
        <v>1.8540000000000001</v>
      </c>
      <c r="J29" s="4">
        <f t="shared" si="7"/>
        <v>1.8748</v>
      </c>
      <c r="K29" s="10">
        <f t="shared" si="7"/>
        <v>1.8956</v>
      </c>
      <c r="L29" s="4">
        <f t="shared" si="7"/>
        <v>1.9164000000000001</v>
      </c>
      <c r="M29" s="10">
        <f t="shared" si="7"/>
        <v>1.9372</v>
      </c>
      <c r="N29" s="4">
        <f t="shared" si="7"/>
        <v>1.958</v>
      </c>
      <c r="O29" s="10">
        <f t="shared" si="7"/>
        <v>1.9787999999999999</v>
      </c>
    </row>
    <row r="30" spans="2:15" ht="8.1" customHeight="1" x14ac:dyDescent="0.35">
      <c r="D30" s="7"/>
      <c r="E30" s="11"/>
      <c r="F30" s="12"/>
      <c r="G30" s="11"/>
      <c r="H30" s="12"/>
      <c r="I30" s="11"/>
      <c r="J30" s="12"/>
      <c r="K30" s="11"/>
      <c r="L30" s="12"/>
      <c r="M30" s="11"/>
      <c r="N30" s="12"/>
      <c r="O30" s="11"/>
    </row>
    <row r="31" spans="2:15" ht="21.75" customHeight="1" x14ac:dyDescent="0.35">
      <c r="B31" s="2">
        <v>8</v>
      </c>
      <c r="C31" s="2" t="s">
        <v>12</v>
      </c>
      <c r="D31" s="34">
        <f t="shared" si="0"/>
        <v>2</v>
      </c>
    </row>
    <row r="32" spans="2:15" ht="21.75" customHeight="1" x14ac:dyDescent="0.35">
      <c r="D32" s="35"/>
      <c r="E32" s="9">
        <f>D31+(1/12*1/4)</f>
        <v>2.0207999999999999</v>
      </c>
      <c r="F32" s="5">
        <f t="shared" ref="F32:O32" si="8">E32+(1/12*1/4)</f>
        <v>2.0415999999999999</v>
      </c>
      <c r="G32" s="9">
        <f t="shared" si="8"/>
        <v>2.0623999999999998</v>
      </c>
      <c r="H32" s="5">
        <f t="shared" si="8"/>
        <v>2.0832000000000002</v>
      </c>
      <c r="I32" s="9">
        <f t="shared" si="8"/>
        <v>2.1040000000000001</v>
      </c>
      <c r="J32" s="5">
        <f t="shared" si="8"/>
        <v>2.1248</v>
      </c>
      <c r="K32" s="9">
        <f t="shared" si="8"/>
        <v>2.1456</v>
      </c>
      <c r="L32" s="5">
        <f t="shared" si="8"/>
        <v>2.1663999999999999</v>
      </c>
      <c r="M32" s="9">
        <f t="shared" si="8"/>
        <v>2.1871999999999998</v>
      </c>
      <c r="N32" s="5">
        <f t="shared" si="8"/>
        <v>2.2080000000000002</v>
      </c>
      <c r="O32" s="9">
        <f t="shared" si="8"/>
        <v>2.2288000000000001</v>
      </c>
    </row>
    <row r="33" spans="2:15" ht="8.1" customHeight="1" x14ac:dyDescent="0.35">
      <c r="D33" s="7"/>
      <c r="E33" s="11"/>
      <c r="F33" s="12"/>
      <c r="G33" s="11"/>
      <c r="H33" s="12"/>
      <c r="I33" s="11"/>
      <c r="J33" s="12"/>
      <c r="K33" s="11"/>
      <c r="L33" s="12"/>
      <c r="M33" s="11"/>
      <c r="N33" s="12"/>
      <c r="O33" s="11"/>
    </row>
    <row r="34" spans="2:15" ht="21.75" customHeight="1" x14ac:dyDescent="0.35">
      <c r="B34" s="2">
        <v>9</v>
      </c>
      <c r="C34" s="2" t="s">
        <v>12</v>
      </c>
      <c r="D34" s="30">
        <f t="shared" si="0"/>
        <v>2.25</v>
      </c>
    </row>
    <row r="35" spans="2:15" ht="21.75" customHeight="1" x14ac:dyDescent="0.35">
      <c r="D35" s="31"/>
      <c r="E35" s="10">
        <f>D34+(1/12*1/4)</f>
        <v>2.2707999999999999</v>
      </c>
      <c r="F35" s="4">
        <f t="shared" ref="F35:O35" si="9">E35+(1/12*1/4)</f>
        <v>2.2915999999999999</v>
      </c>
      <c r="G35" s="10">
        <f t="shared" si="9"/>
        <v>2.3123999999999998</v>
      </c>
      <c r="H35" s="4">
        <f t="shared" si="9"/>
        <v>2.3332000000000002</v>
      </c>
      <c r="I35" s="10">
        <f t="shared" si="9"/>
        <v>2.3540000000000001</v>
      </c>
      <c r="J35" s="4">
        <f t="shared" si="9"/>
        <v>2.3748</v>
      </c>
      <c r="K35" s="10">
        <f t="shared" si="9"/>
        <v>2.3956</v>
      </c>
      <c r="L35" s="4">
        <f t="shared" si="9"/>
        <v>2.4163999999999999</v>
      </c>
      <c r="M35" s="10">
        <f t="shared" si="9"/>
        <v>2.4371999999999998</v>
      </c>
      <c r="N35" s="4">
        <f t="shared" si="9"/>
        <v>2.4580000000000002</v>
      </c>
      <c r="O35" s="10">
        <f t="shared" si="9"/>
        <v>2.4788000000000001</v>
      </c>
    </row>
    <row r="36" spans="2:15" ht="8.1" customHeight="1" x14ac:dyDescent="0.35">
      <c r="D36" s="7"/>
      <c r="E36" s="11"/>
      <c r="F36" s="12"/>
      <c r="G36" s="11"/>
      <c r="H36" s="12"/>
      <c r="I36" s="11"/>
      <c r="J36" s="12"/>
      <c r="K36" s="11"/>
      <c r="L36" s="12"/>
      <c r="M36" s="11"/>
      <c r="N36" s="12"/>
      <c r="O36" s="11"/>
    </row>
    <row r="37" spans="2:15" ht="21.75" customHeight="1" x14ac:dyDescent="0.35">
      <c r="B37" s="2">
        <v>10</v>
      </c>
      <c r="C37" s="2" t="s">
        <v>12</v>
      </c>
      <c r="D37" s="34">
        <f>B37*1/4</f>
        <v>2.5</v>
      </c>
    </row>
    <row r="38" spans="2:15" ht="21.75" customHeight="1" x14ac:dyDescent="0.35">
      <c r="D38" s="35"/>
      <c r="E38" s="13">
        <f>D37+((1/12)*(1/3))</f>
        <v>2.5278</v>
      </c>
      <c r="F38" s="5">
        <f t="shared" ref="F38:O38" si="10">E38+((1/12)*(1/3))</f>
        <v>2.5556000000000001</v>
      </c>
      <c r="G38" s="9">
        <f t="shared" si="10"/>
        <v>2.5834000000000001</v>
      </c>
      <c r="H38" s="5">
        <f t="shared" si="10"/>
        <v>2.6112000000000002</v>
      </c>
      <c r="I38" s="9">
        <f t="shared" si="10"/>
        <v>2.6389999999999998</v>
      </c>
      <c r="J38" s="5">
        <f t="shared" si="10"/>
        <v>2.6667999999999998</v>
      </c>
      <c r="K38" s="9">
        <f t="shared" si="10"/>
        <v>2.6945999999999999</v>
      </c>
      <c r="L38" s="5">
        <f t="shared" si="10"/>
        <v>2.7223999999999999</v>
      </c>
      <c r="M38" s="9">
        <f t="shared" si="10"/>
        <v>2.7502</v>
      </c>
      <c r="N38" s="5">
        <f t="shared" si="10"/>
        <v>2.778</v>
      </c>
      <c r="O38" s="9">
        <f t="shared" si="10"/>
        <v>2.8058000000000001</v>
      </c>
    </row>
    <row r="39" spans="2:15" ht="8.1" customHeight="1" x14ac:dyDescent="0.35">
      <c r="D39" s="7"/>
      <c r="E39" s="11"/>
      <c r="F39" s="12"/>
      <c r="G39" s="11"/>
      <c r="H39" s="12"/>
      <c r="I39" s="11"/>
      <c r="J39" s="12"/>
      <c r="K39" s="11"/>
      <c r="L39" s="12"/>
      <c r="M39" s="11"/>
      <c r="N39" s="12"/>
      <c r="O39" s="11"/>
    </row>
    <row r="40" spans="2:15" ht="21.75" customHeight="1" x14ac:dyDescent="0.35">
      <c r="B40" s="2">
        <v>11</v>
      </c>
      <c r="C40" s="2" t="s">
        <v>12</v>
      </c>
      <c r="D40" s="30">
        <f>(10/4)+((B40-10)*1/3)</f>
        <v>2.8332999999999999</v>
      </c>
    </row>
    <row r="41" spans="2:15" ht="21.75" customHeight="1" x14ac:dyDescent="0.35">
      <c r="D41" s="31"/>
      <c r="E41" s="10">
        <f>D40+(1/12*1/3)</f>
        <v>2.8611</v>
      </c>
      <c r="F41" s="4">
        <f t="shared" ref="F41:O41" si="11">E41+(1/12*1/3)</f>
        <v>2.8889</v>
      </c>
      <c r="G41" s="10">
        <f t="shared" si="11"/>
        <v>2.9167000000000001</v>
      </c>
      <c r="H41" s="4">
        <f t="shared" si="11"/>
        <v>2.9445000000000001</v>
      </c>
      <c r="I41" s="10">
        <f t="shared" si="11"/>
        <v>2.9723000000000002</v>
      </c>
      <c r="J41" s="4">
        <f t="shared" si="11"/>
        <v>3.0001000000000002</v>
      </c>
      <c r="K41" s="10">
        <f t="shared" si="11"/>
        <v>3.0278999999999998</v>
      </c>
      <c r="L41" s="4">
        <f t="shared" si="11"/>
        <v>3.0556999999999999</v>
      </c>
      <c r="M41" s="10">
        <f t="shared" si="11"/>
        <v>3.0834999999999999</v>
      </c>
      <c r="N41" s="4">
        <f t="shared" si="11"/>
        <v>3.1113</v>
      </c>
      <c r="O41" s="10">
        <f t="shared" si="11"/>
        <v>3.1391</v>
      </c>
    </row>
    <row r="42" spans="2:15" ht="8.1" customHeight="1" x14ac:dyDescent="0.35">
      <c r="D42" s="7"/>
      <c r="E42" s="11"/>
      <c r="F42" s="12"/>
      <c r="G42" s="11"/>
      <c r="H42" s="12"/>
      <c r="I42" s="11"/>
      <c r="J42" s="12"/>
      <c r="K42" s="11"/>
      <c r="L42" s="12"/>
      <c r="M42" s="11"/>
      <c r="N42" s="12"/>
      <c r="O42" s="11"/>
    </row>
    <row r="43" spans="2:15" ht="21.75" customHeight="1" x14ac:dyDescent="0.35">
      <c r="B43" s="2">
        <v>12</v>
      </c>
      <c r="C43" s="2" t="s">
        <v>12</v>
      </c>
      <c r="D43" s="34">
        <f>(10/4)+((B43-10)*1/3)</f>
        <v>3.1667000000000001</v>
      </c>
    </row>
    <row r="44" spans="2:15" ht="21.75" customHeight="1" x14ac:dyDescent="0.35">
      <c r="D44" s="35"/>
      <c r="E44" s="9">
        <f>D43+(1/12*1/3)</f>
        <v>3.1945000000000001</v>
      </c>
      <c r="F44" s="5">
        <f t="shared" ref="F44:M44" si="12">E44+(1/12*1/3)</f>
        <v>3.2223000000000002</v>
      </c>
      <c r="G44" s="9">
        <f t="shared" si="12"/>
        <v>3.2501000000000002</v>
      </c>
      <c r="H44" s="5">
        <f t="shared" si="12"/>
        <v>3.2778999999999998</v>
      </c>
      <c r="I44" s="9">
        <f t="shared" si="12"/>
        <v>3.3056999999999999</v>
      </c>
      <c r="J44" s="5">
        <f t="shared" si="12"/>
        <v>3.3334999999999999</v>
      </c>
      <c r="K44" s="9">
        <f t="shared" si="12"/>
        <v>3.3613</v>
      </c>
      <c r="L44" s="5">
        <f t="shared" si="12"/>
        <v>3.3891</v>
      </c>
      <c r="M44" s="9">
        <f t="shared" si="12"/>
        <v>3.4169</v>
      </c>
      <c r="N44" s="5">
        <f t="shared" ref="N44:O44" si="13">M44+(1/12*1/3)</f>
        <v>3.4447000000000001</v>
      </c>
      <c r="O44" s="9">
        <f t="shared" si="13"/>
        <v>3.4725000000000001</v>
      </c>
    </row>
    <row r="45" spans="2:15" ht="8.1" customHeight="1" x14ac:dyDescent="0.35">
      <c r="D45" s="7"/>
      <c r="E45" s="11"/>
      <c r="F45" s="12"/>
      <c r="G45" s="11"/>
      <c r="H45" s="12"/>
      <c r="I45" s="11"/>
      <c r="J45" s="12"/>
      <c r="K45" s="11"/>
      <c r="L45" s="12"/>
      <c r="M45" s="11"/>
      <c r="N45" s="12"/>
      <c r="O45" s="11"/>
    </row>
    <row r="46" spans="2:15" ht="21.75" customHeight="1" x14ac:dyDescent="0.35">
      <c r="B46" s="2">
        <v>13</v>
      </c>
      <c r="C46" s="2" t="s">
        <v>12</v>
      </c>
      <c r="D46" s="30">
        <f t="shared" ref="D46:D124" si="14">(10/4)+((B46-10)*1/3)</f>
        <v>3.5</v>
      </c>
    </row>
    <row r="47" spans="2:15" ht="21.75" customHeight="1" x14ac:dyDescent="0.35">
      <c r="D47" s="31"/>
      <c r="E47" s="10">
        <f>D46+(1/12*1/3)</f>
        <v>3.5278</v>
      </c>
      <c r="F47" s="4">
        <f>E47+(1/12*1/3)</f>
        <v>3.5556000000000001</v>
      </c>
      <c r="G47" s="10">
        <f>F47+(1/12*1/3)</f>
        <v>3.5834000000000001</v>
      </c>
      <c r="H47" s="4">
        <f>G47+(1/12*1/3)</f>
        <v>3.6112000000000002</v>
      </c>
      <c r="I47" s="10">
        <f t="shared" ref="I47:O47" si="15">H47+(1/12*1/3)</f>
        <v>3.6389999999999998</v>
      </c>
      <c r="J47" s="4">
        <f t="shared" si="15"/>
        <v>3.6667999999999998</v>
      </c>
      <c r="K47" s="10">
        <f t="shared" si="15"/>
        <v>3.6945999999999999</v>
      </c>
      <c r="L47" s="4">
        <f t="shared" si="15"/>
        <v>3.7223999999999999</v>
      </c>
      <c r="M47" s="10">
        <f t="shared" si="15"/>
        <v>3.7502</v>
      </c>
      <c r="N47" s="4">
        <f t="shared" si="15"/>
        <v>3.778</v>
      </c>
      <c r="O47" s="10">
        <f t="shared" si="15"/>
        <v>3.8058000000000001</v>
      </c>
    </row>
    <row r="48" spans="2:15" ht="8.1" customHeight="1" x14ac:dyDescent="0.35">
      <c r="D48" s="7"/>
      <c r="E48" s="11"/>
      <c r="F48" s="12"/>
      <c r="G48" s="11"/>
      <c r="H48" s="12"/>
      <c r="I48" s="11"/>
      <c r="J48" s="12"/>
      <c r="K48" s="11"/>
      <c r="L48" s="12"/>
      <c r="M48" s="11"/>
      <c r="N48" s="12"/>
      <c r="O48" s="11"/>
    </row>
    <row r="49" spans="2:15" ht="21.75" customHeight="1" x14ac:dyDescent="0.35">
      <c r="B49" s="2">
        <v>14</v>
      </c>
      <c r="C49" s="2" t="s">
        <v>12</v>
      </c>
      <c r="D49" s="34">
        <f t="shared" si="14"/>
        <v>3.8332999999999999</v>
      </c>
    </row>
    <row r="50" spans="2:15" ht="21.75" customHeight="1" x14ac:dyDescent="0.35">
      <c r="D50" s="35"/>
      <c r="E50" s="9">
        <f>D49+(1/12*1/3)</f>
        <v>3.8611</v>
      </c>
      <c r="F50" s="5">
        <f t="shared" ref="F50:M50" si="16">E50+(1/12*1/3)</f>
        <v>3.8889</v>
      </c>
      <c r="G50" s="9">
        <f t="shared" si="16"/>
        <v>3.9167000000000001</v>
      </c>
      <c r="H50" s="5">
        <f t="shared" si="16"/>
        <v>3.9445000000000001</v>
      </c>
      <c r="I50" s="9">
        <f t="shared" si="16"/>
        <v>3.9723000000000002</v>
      </c>
      <c r="J50" s="5">
        <f t="shared" si="16"/>
        <v>4.0000999999999998</v>
      </c>
      <c r="K50" s="9">
        <f t="shared" si="16"/>
        <v>4.0278999999999998</v>
      </c>
      <c r="L50" s="5">
        <f t="shared" si="16"/>
        <v>4.0556999999999999</v>
      </c>
      <c r="M50" s="9">
        <f t="shared" si="16"/>
        <v>4.0834999999999999</v>
      </c>
      <c r="N50" s="5">
        <f t="shared" ref="N50:O50" si="17">M50+(1/12*1/3)</f>
        <v>4.1113</v>
      </c>
      <c r="O50" s="9">
        <f t="shared" si="17"/>
        <v>4.1391</v>
      </c>
    </row>
    <row r="51" spans="2:15" ht="8.1" customHeight="1" x14ac:dyDescent="0.35">
      <c r="D51" s="7"/>
      <c r="E51" s="11"/>
      <c r="F51" s="12"/>
      <c r="G51" s="11"/>
      <c r="H51" s="12"/>
      <c r="I51" s="11"/>
      <c r="J51" s="12"/>
      <c r="K51" s="11"/>
      <c r="L51" s="12"/>
      <c r="M51" s="11"/>
      <c r="N51" s="12"/>
      <c r="O51" s="11"/>
    </row>
    <row r="52" spans="2:15" ht="21.75" customHeight="1" x14ac:dyDescent="0.35">
      <c r="B52" s="2">
        <v>15</v>
      </c>
      <c r="C52" s="2" t="s">
        <v>12</v>
      </c>
      <c r="D52" s="30">
        <f t="shared" si="14"/>
        <v>4.1666999999999996</v>
      </c>
    </row>
    <row r="53" spans="2:15" ht="21.75" customHeight="1" x14ac:dyDescent="0.35">
      <c r="D53" s="31"/>
      <c r="E53" s="10">
        <f>D52+(1/12*1/3)</f>
        <v>4.1944999999999997</v>
      </c>
      <c r="F53" s="4">
        <f t="shared" ref="F53:M53" si="18">E53+(1/12*1/3)</f>
        <v>4.2222999999999997</v>
      </c>
      <c r="G53" s="10">
        <f t="shared" si="18"/>
        <v>4.2500999999999998</v>
      </c>
      <c r="H53" s="4">
        <f t="shared" si="18"/>
        <v>4.2778999999999998</v>
      </c>
      <c r="I53" s="10">
        <f t="shared" si="18"/>
        <v>4.3056999999999999</v>
      </c>
      <c r="J53" s="4">
        <f t="shared" si="18"/>
        <v>4.3334999999999999</v>
      </c>
      <c r="K53" s="10">
        <f t="shared" si="18"/>
        <v>4.3613</v>
      </c>
      <c r="L53" s="4">
        <f t="shared" si="18"/>
        <v>4.3891</v>
      </c>
      <c r="M53" s="10">
        <f t="shared" si="18"/>
        <v>4.4169</v>
      </c>
      <c r="N53" s="4">
        <f t="shared" ref="N53:O53" si="19">M53+(1/12*1/3)</f>
        <v>4.4447000000000001</v>
      </c>
      <c r="O53" s="10">
        <f t="shared" si="19"/>
        <v>4.4725000000000001</v>
      </c>
    </row>
    <row r="54" spans="2:15" ht="8.1" customHeight="1" x14ac:dyDescent="0.35">
      <c r="D54" s="7"/>
      <c r="E54" s="11"/>
      <c r="F54" s="12"/>
      <c r="G54" s="11"/>
      <c r="H54" s="12"/>
      <c r="I54" s="11"/>
      <c r="J54" s="12"/>
      <c r="K54" s="11"/>
      <c r="L54" s="12"/>
      <c r="M54" s="11"/>
      <c r="N54" s="12"/>
      <c r="O54" s="11"/>
    </row>
    <row r="55" spans="2:15" ht="21.75" customHeight="1" x14ac:dyDescent="0.35">
      <c r="B55" s="2">
        <v>16</v>
      </c>
      <c r="C55" s="2" t="s">
        <v>12</v>
      </c>
      <c r="D55" s="34">
        <f t="shared" si="14"/>
        <v>4.5</v>
      </c>
    </row>
    <row r="56" spans="2:15" ht="21.75" customHeight="1" x14ac:dyDescent="0.35">
      <c r="D56" s="35"/>
      <c r="E56" s="9">
        <f>D55+(1/12*1/3)</f>
        <v>4.5278</v>
      </c>
      <c r="F56" s="5">
        <f t="shared" ref="F56:M56" si="20">E56+(1/12*1/3)</f>
        <v>4.5556000000000001</v>
      </c>
      <c r="G56" s="9">
        <f t="shared" si="20"/>
        <v>4.5834000000000001</v>
      </c>
      <c r="H56" s="5">
        <f t="shared" si="20"/>
        <v>4.6112000000000002</v>
      </c>
      <c r="I56" s="9">
        <f t="shared" si="20"/>
        <v>4.6390000000000002</v>
      </c>
      <c r="J56" s="5">
        <f t="shared" si="20"/>
        <v>4.6668000000000003</v>
      </c>
      <c r="K56" s="9">
        <f t="shared" si="20"/>
        <v>4.6946000000000003</v>
      </c>
      <c r="L56" s="5">
        <f t="shared" si="20"/>
        <v>4.7224000000000004</v>
      </c>
      <c r="M56" s="9">
        <f t="shared" si="20"/>
        <v>4.7502000000000004</v>
      </c>
      <c r="N56" s="5">
        <f t="shared" ref="N56:O56" si="21">M56+(1/12*1/3)</f>
        <v>4.7779999999999996</v>
      </c>
      <c r="O56" s="9">
        <f t="shared" si="21"/>
        <v>4.8057999999999996</v>
      </c>
    </row>
    <row r="57" spans="2:15" ht="8.1" customHeight="1" x14ac:dyDescent="0.35">
      <c r="D57" s="7"/>
      <c r="E57" s="11"/>
      <c r="F57" s="12"/>
      <c r="G57" s="11"/>
      <c r="H57" s="12"/>
      <c r="I57" s="11"/>
      <c r="J57" s="12"/>
      <c r="K57" s="11"/>
      <c r="L57" s="12"/>
      <c r="M57" s="11"/>
      <c r="N57" s="12"/>
      <c r="O57" s="11"/>
    </row>
    <row r="58" spans="2:15" ht="21.75" customHeight="1" x14ac:dyDescent="0.35">
      <c r="B58" s="2">
        <v>17</v>
      </c>
      <c r="C58" s="2" t="s">
        <v>12</v>
      </c>
      <c r="D58" s="30">
        <f t="shared" si="14"/>
        <v>4.8333000000000004</v>
      </c>
    </row>
    <row r="59" spans="2:15" ht="21.75" customHeight="1" x14ac:dyDescent="0.35">
      <c r="D59" s="31"/>
      <c r="E59" s="10">
        <f>D58+(1/12*1/3)</f>
        <v>4.8611000000000004</v>
      </c>
      <c r="F59" s="4">
        <f t="shared" ref="F59:M59" si="22">E59+(1/12*1/3)</f>
        <v>4.8888999999999996</v>
      </c>
      <c r="G59" s="10">
        <f t="shared" si="22"/>
        <v>4.9166999999999996</v>
      </c>
      <c r="H59" s="4">
        <f t="shared" si="22"/>
        <v>4.9444999999999997</v>
      </c>
      <c r="I59" s="10">
        <f t="shared" si="22"/>
        <v>4.9722999999999997</v>
      </c>
      <c r="J59" s="4">
        <f t="shared" si="22"/>
        <v>5.0000999999999998</v>
      </c>
      <c r="K59" s="10">
        <f t="shared" si="22"/>
        <v>5.0278999999999998</v>
      </c>
      <c r="L59" s="4">
        <f t="shared" si="22"/>
        <v>5.0556999999999999</v>
      </c>
      <c r="M59" s="10">
        <f t="shared" si="22"/>
        <v>5.0834999999999999</v>
      </c>
      <c r="N59" s="4">
        <f t="shared" ref="N59:O59" si="23">M59+(1/12*1/3)</f>
        <v>5.1113</v>
      </c>
      <c r="O59" s="10">
        <f t="shared" si="23"/>
        <v>5.1391</v>
      </c>
    </row>
    <row r="60" spans="2:15" ht="8.1" customHeight="1" x14ac:dyDescent="0.35">
      <c r="D60" s="7"/>
      <c r="E60" s="11"/>
      <c r="F60" s="12"/>
      <c r="G60" s="11"/>
      <c r="H60" s="12"/>
      <c r="I60" s="11"/>
      <c r="J60" s="12"/>
      <c r="K60" s="11"/>
      <c r="L60" s="12"/>
      <c r="M60" s="11"/>
      <c r="N60" s="12"/>
      <c r="O60" s="11"/>
    </row>
    <row r="61" spans="2:15" ht="21.75" customHeight="1" x14ac:dyDescent="0.35">
      <c r="B61" s="2">
        <v>18</v>
      </c>
      <c r="C61" s="2" t="s">
        <v>12</v>
      </c>
      <c r="D61" s="34">
        <f t="shared" si="14"/>
        <v>5.1666999999999996</v>
      </c>
    </row>
    <row r="62" spans="2:15" ht="21.75" customHeight="1" x14ac:dyDescent="0.35">
      <c r="D62" s="35"/>
      <c r="E62" s="9">
        <f>D61+(1/12*1/3)</f>
        <v>5.1944999999999997</v>
      </c>
      <c r="F62" s="5">
        <f t="shared" ref="F62:M62" si="24">E62+(1/12*1/3)</f>
        <v>5.2222999999999997</v>
      </c>
      <c r="G62" s="9">
        <f t="shared" si="24"/>
        <v>5.2500999999999998</v>
      </c>
      <c r="H62" s="5">
        <f t="shared" si="24"/>
        <v>5.2778999999999998</v>
      </c>
      <c r="I62" s="9">
        <f t="shared" si="24"/>
        <v>5.3056999999999999</v>
      </c>
      <c r="J62" s="5">
        <f t="shared" si="24"/>
        <v>5.3334999999999999</v>
      </c>
      <c r="K62" s="9">
        <f t="shared" si="24"/>
        <v>5.3613</v>
      </c>
      <c r="L62" s="5">
        <f t="shared" si="24"/>
        <v>5.3891</v>
      </c>
      <c r="M62" s="9">
        <f t="shared" si="24"/>
        <v>5.4169</v>
      </c>
      <c r="N62" s="5">
        <f t="shared" ref="N62:O62" si="25">M62+(1/12*1/3)</f>
        <v>5.4447000000000001</v>
      </c>
      <c r="O62" s="9">
        <f t="shared" si="25"/>
        <v>5.4725000000000001</v>
      </c>
    </row>
    <row r="63" spans="2:15" ht="8.1" customHeight="1" x14ac:dyDescent="0.35">
      <c r="D63" s="7"/>
      <c r="E63" s="11"/>
      <c r="F63" s="12"/>
      <c r="G63" s="11"/>
      <c r="H63" s="12"/>
      <c r="I63" s="11"/>
      <c r="J63" s="12"/>
      <c r="K63" s="11"/>
      <c r="L63" s="12"/>
      <c r="M63" s="11"/>
      <c r="N63" s="12"/>
      <c r="O63" s="11"/>
    </row>
    <row r="64" spans="2:15" ht="21.75" customHeight="1" x14ac:dyDescent="0.35">
      <c r="B64" s="2">
        <v>19</v>
      </c>
      <c r="C64" s="2" t="s">
        <v>12</v>
      </c>
      <c r="D64" s="30">
        <f t="shared" si="14"/>
        <v>5.5</v>
      </c>
    </row>
    <row r="65" spans="2:15" ht="21.75" customHeight="1" x14ac:dyDescent="0.35">
      <c r="D65" s="31"/>
      <c r="E65" s="10">
        <f>D64+(1/12*1/3)</f>
        <v>5.5278</v>
      </c>
      <c r="F65" s="4">
        <f t="shared" ref="F65:M65" si="26">E65+(1/12*1/3)</f>
        <v>5.5556000000000001</v>
      </c>
      <c r="G65" s="10">
        <f t="shared" si="26"/>
        <v>5.5834000000000001</v>
      </c>
      <c r="H65" s="4">
        <f t="shared" si="26"/>
        <v>5.6112000000000002</v>
      </c>
      <c r="I65" s="10">
        <f t="shared" si="26"/>
        <v>5.6390000000000002</v>
      </c>
      <c r="J65" s="4">
        <f t="shared" si="26"/>
        <v>5.6668000000000003</v>
      </c>
      <c r="K65" s="10">
        <f t="shared" si="26"/>
        <v>5.6946000000000003</v>
      </c>
      <c r="L65" s="4">
        <f t="shared" si="26"/>
        <v>5.7224000000000004</v>
      </c>
      <c r="M65" s="10">
        <f t="shared" si="26"/>
        <v>5.7502000000000004</v>
      </c>
      <c r="N65" s="4">
        <f t="shared" ref="N65:O65" si="27">M65+(1/12*1/3)</f>
        <v>5.7779999999999996</v>
      </c>
      <c r="O65" s="10">
        <f t="shared" si="27"/>
        <v>5.8057999999999996</v>
      </c>
    </row>
    <row r="66" spans="2:15" ht="8.1" customHeight="1" x14ac:dyDescent="0.35">
      <c r="D66" s="7"/>
      <c r="E66" s="11"/>
      <c r="F66" s="12"/>
      <c r="G66" s="11"/>
      <c r="H66" s="12"/>
      <c r="I66" s="11"/>
      <c r="J66" s="12"/>
      <c r="K66" s="11"/>
      <c r="L66" s="12"/>
      <c r="M66" s="11"/>
      <c r="N66" s="12"/>
      <c r="O66" s="11"/>
    </row>
    <row r="67" spans="2:15" ht="21.75" customHeight="1" x14ac:dyDescent="0.35">
      <c r="B67" s="2">
        <v>20</v>
      </c>
      <c r="C67" s="2" t="s">
        <v>12</v>
      </c>
      <c r="D67" s="34">
        <f t="shared" si="14"/>
        <v>5.8333000000000004</v>
      </c>
    </row>
    <row r="68" spans="2:15" ht="21.75" customHeight="1" x14ac:dyDescent="0.35">
      <c r="D68" s="35"/>
      <c r="E68" s="9">
        <f>D67+(1/12*1/3)</f>
        <v>5.8611000000000004</v>
      </c>
      <c r="F68" s="5">
        <f t="shared" ref="F68:M68" si="28">E68+(1/12*1/3)</f>
        <v>5.8888999999999996</v>
      </c>
      <c r="G68" s="9">
        <f t="shared" si="28"/>
        <v>5.9166999999999996</v>
      </c>
      <c r="H68" s="5">
        <f t="shared" si="28"/>
        <v>5.9444999999999997</v>
      </c>
      <c r="I68" s="9">
        <f t="shared" si="28"/>
        <v>5.9722999999999997</v>
      </c>
      <c r="J68" s="5">
        <f t="shared" si="28"/>
        <v>6.0000999999999998</v>
      </c>
      <c r="K68" s="9">
        <f t="shared" si="28"/>
        <v>6.0278999999999998</v>
      </c>
      <c r="L68" s="5">
        <f t="shared" si="28"/>
        <v>6.0556999999999999</v>
      </c>
      <c r="M68" s="9">
        <f t="shared" si="28"/>
        <v>6.0834999999999999</v>
      </c>
      <c r="N68" s="5">
        <f t="shared" ref="N68:O68" si="29">M68+(1/12*1/3)</f>
        <v>6.1113</v>
      </c>
      <c r="O68" s="9">
        <f t="shared" si="29"/>
        <v>6.1391</v>
      </c>
    </row>
    <row r="69" spans="2:15" ht="8.1" customHeight="1" x14ac:dyDescent="0.35">
      <c r="D69" s="7"/>
      <c r="E69" s="11"/>
      <c r="F69" s="12"/>
      <c r="G69" s="11"/>
      <c r="H69" s="12"/>
      <c r="I69" s="11"/>
      <c r="J69" s="12"/>
      <c r="K69" s="11"/>
      <c r="L69" s="12"/>
      <c r="M69" s="11"/>
      <c r="N69" s="12"/>
      <c r="O69" s="11"/>
    </row>
    <row r="70" spans="2:15" ht="21.75" customHeight="1" x14ac:dyDescent="0.35">
      <c r="B70" s="2">
        <v>21</v>
      </c>
      <c r="C70" s="2" t="s">
        <v>12</v>
      </c>
      <c r="D70" s="30">
        <f t="shared" si="14"/>
        <v>6.1666999999999996</v>
      </c>
    </row>
    <row r="71" spans="2:15" ht="21.75" customHeight="1" x14ac:dyDescent="0.35">
      <c r="D71" s="31"/>
      <c r="E71" s="10">
        <f>D70+(1/12*1/3)</f>
        <v>6.1944999999999997</v>
      </c>
      <c r="F71" s="4">
        <f t="shared" ref="F71:M71" si="30">E71+(1/12*1/3)</f>
        <v>6.2222999999999997</v>
      </c>
      <c r="G71" s="10">
        <f t="shared" si="30"/>
        <v>6.2500999999999998</v>
      </c>
      <c r="H71" s="4">
        <f t="shared" si="30"/>
        <v>6.2778999999999998</v>
      </c>
      <c r="I71" s="10">
        <f t="shared" si="30"/>
        <v>6.3056999999999999</v>
      </c>
      <c r="J71" s="4">
        <f t="shared" si="30"/>
        <v>6.3334999999999999</v>
      </c>
      <c r="K71" s="10">
        <f t="shared" si="30"/>
        <v>6.3613</v>
      </c>
      <c r="L71" s="4">
        <f t="shared" si="30"/>
        <v>6.3891</v>
      </c>
      <c r="M71" s="10">
        <f t="shared" si="30"/>
        <v>6.4169</v>
      </c>
      <c r="N71" s="4">
        <f t="shared" ref="N71:O71" si="31">M71+(1/12*1/3)</f>
        <v>6.4447000000000001</v>
      </c>
      <c r="O71" s="10">
        <f t="shared" si="31"/>
        <v>6.4725000000000001</v>
      </c>
    </row>
    <row r="72" spans="2:15" ht="8.1" customHeight="1" x14ac:dyDescent="0.35">
      <c r="D72" s="7"/>
      <c r="E72" s="11"/>
      <c r="F72" s="12"/>
      <c r="G72" s="11"/>
      <c r="H72" s="12"/>
      <c r="I72" s="11"/>
      <c r="J72" s="12"/>
      <c r="K72" s="11"/>
      <c r="L72" s="12"/>
      <c r="M72" s="11"/>
      <c r="N72" s="12"/>
      <c r="O72" s="11"/>
    </row>
    <row r="73" spans="2:15" ht="21.75" customHeight="1" x14ac:dyDescent="0.35">
      <c r="B73" s="2">
        <v>22</v>
      </c>
      <c r="C73" s="2" t="s">
        <v>12</v>
      </c>
      <c r="D73" s="34">
        <f t="shared" si="14"/>
        <v>6.5</v>
      </c>
    </row>
    <row r="74" spans="2:15" ht="21.75" customHeight="1" x14ac:dyDescent="0.35">
      <c r="D74" s="35"/>
      <c r="E74" s="9">
        <f>D73+(1/12*1/3)</f>
        <v>6.5278</v>
      </c>
      <c r="F74" s="5">
        <f t="shared" ref="F74:M74" si="32">E74+(1/12*1/3)</f>
        <v>6.5556000000000001</v>
      </c>
      <c r="G74" s="9">
        <f t="shared" si="32"/>
        <v>6.5834000000000001</v>
      </c>
      <c r="H74" s="5">
        <f t="shared" si="32"/>
        <v>6.6112000000000002</v>
      </c>
      <c r="I74" s="9">
        <f t="shared" si="32"/>
        <v>6.6390000000000002</v>
      </c>
      <c r="J74" s="5">
        <f t="shared" si="32"/>
        <v>6.6668000000000003</v>
      </c>
      <c r="K74" s="9">
        <f t="shared" si="32"/>
        <v>6.6946000000000003</v>
      </c>
      <c r="L74" s="5">
        <f t="shared" si="32"/>
        <v>6.7224000000000004</v>
      </c>
      <c r="M74" s="9">
        <f t="shared" si="32"/>
        <v>6.7502000000000004</v>
      </c>
      <c r="N74" s="5">
        <f t="shared" ref="N74:O74" si="33">M74+(1/12*1/3)</f>
        <v>6.7779999999999996</v>
      </c>
      <c r="O74" s="9">
        <f t="shared" si="33"/>
        <v>6.8057999999999996</v>
      </c>
    </row>
    <row r="75" spans="2:15" ht="8.1" customHeight="1" x14ac:dyDescent="0.35">
      <c r="D75" s="7"/>
      <c r="E75" s="11"/>
      <c r="F75" s="12"/>
      <c r="G75" s="11"/>
      <c r="H75" s="12"/>
      <c r="I75" s="11"/>
      <c r="J75" s="12"/>
      <c r="K75" s="11"/>
      <c r="L75" s="12"/>
      <c r="M75" s="11"/>
      <c r="N75" s="12"/>
      <c r="O75" s="11"/>
    </row>
    <row r="76" spans="2:15" ht="21.75" customHeight="1" x14ac:dyDescent="0.35">
      <c r="B76" s="2">
        <v>23</v>
      </c>
      <c r="C76" s="2" t="s">
        <v>12</v>
      </c>
      <c r="D76" s="30">
        <f t="shared" si="14"/>
        <v>6.8333000000000004</v>
      </c>
    </row>
    <row r="77" spans="2:15" ht="21.75" customHeight="1" x14ac:dyDescent="0.35">
      <c r="D77" s="31"/>
      <c r="E77" s="10">
        <f>D76+(1/12*1/3)</f>
        <v>6.8611000000000004</v>
      </c>
      <c r="F77" s="4">
        <f t="shared" ref="F77:M77" si="34">E77+(1/12*1/3)</f>
        <v>6.8888999999999996</v>
      </c>
      <c r="G77" s="10">
        <f t="shared" si="34"/>
        <v>6.9166999999999996</v>
      </c>
      <c r="H77" s="4">
        <f t="shared" si="34"/>
        <v>6.9444999999999997</v>
      </c>
      <c r="I77" s="10">
        <f t="shared" si="34"/>
        <v>6.9722999999999997</v>
      </c>
      <c r="J77" s="4">
        <f t="shared" si="34"/>
        <v>7.0000999999999998</v>
      </c>
      <c r="K77" s="10">
        <f t="shared" si="34"/>
        <v>7.0278999999999998</v>
      </c>
      <c r="L77" s="4">
        <f t="shared" si="34"/>
        <v>7.0556999999999999</v>
      </c>
      <c r="M77" s="10">
        <f t="shared" si="34"/>
        <v>7.0834999999999999</v>
      </c>
      <c r="N77" s="4">
        <f t="shared" ref="N77:O77" si="35">M77+(1/12*1/3)</f>
        <v>7.1113</v>
      </c>
      <c r="O77" s="10">
        <f t="shared" si="35"/>
        <v>7.1391</v>
      </c>
    </row>
    <row r="78" spans="2:15" ht="8.1" customHeight="1" x14ac:dyDescent="0.35">
      <c r="D78" s="7"/>
      <c r="E78" s="11"/>
      <c r="F78" s="12"/>
      <c r="G78" s="11"/>
      <c r="H78" s="12"/>
      <c r="I78" s="11"/>
      <c r="J78" s="12"/>
      <c r="K78" s="11"/>
      <c r="L78" s="12"/>
      <c r="M78" s="11"/>
      <c r="N78" s="12"/>
      <c r="O78" s="11"/>
    </row>
    <row r="79" spans="2:15" ht="21.75" customHeight="1" x14ac:dyDescent="0.35">
      <c r="B79" s="2">
        <v>24</v>
      </c>
      <c r="C79" s="2" t="s">
        <v>12</v>
      </c>
      <c r="D79" s="34">
        <f t="shared" si="14"/>
        <v>7.1666999999999996</v>
      </c>
    </row>
    <row r="80" spans="2:15" ht="21.75" customHeight="1" x14ac:dyDescent="0.35">
      <c r="D80" s="35"/>
      <c r="E80" s="9">
        <f>D79+(1/12*1/3)</f>
        <v>7.1944999999999997</v>
      </c>
      <c r="F80" s="5">
        <f t="shared" ref="F80:M80" si="36">E80+(1/12*1/3)</f>
        <v>7.2222999999999997</v>
      </c>
      <c r="G80" s="9">
        <f t="shared" si="36"/>
        <v>7.2500999999999998</v>
      </c>
      <c r="H80" s="5">
        <f t="shared" si="36"/>
        <v>7.2778999999999998</v>
      </c>
      <c r="I80" s="9">
        <f t="shared" si="36"/>
        <v>7.3056999999999999</v>
      </c>
      <c r="J80" s="5">
        <f t="shared" si="36"/>
        <v>7.3334999999999999</v>
      </c>
      <c r="K80" s="9">
        <f t="shared" si="36"/>
        <v>7.3613</v>
      </c>
      <c r="L80" s="5">
        <f t="shared" si="36"/>
        <v>7.3891</v>
      </c>
      <c r="M80" s="9">
        <f t="shared" si="36"/>
        <v>7.4169</v>
      </c>
      <c r="N80" s="5">
        <f t="shared" ref="N80:O80" si="37">M80+(1/12*1/3)</f>
        <v>7.4447000000000001</v>
      </c>
      <c r="O80" s="9">
        <f t="shared" si="37"/>
        <v>7.4725000000000001</v>
      </c>
    </row>
    <row r="81" spans="2:15" ht="8.1" customHeight="1" x14ac:dyDescent="0.35">
      <c r="D81" s="7"/>
      <c r="E81" s="11"/>
      <c r="F81" s="12"/>
      <c r="G81" s="11"/>
      <c r="H81" s="12"/>
      <c r="I81" s="11"/>
      <c r="J81" s="12"/>
      <c r="K81" s="11"/>
      <c r="L81" s="12"/>
      <c r="M81" s="11"/>
      <c r="N81" s="12"/>
      <c r="O81" s="11"/>
    </row>
    <row r="82" spans="2:15" ht="21.75" customHeight="1" x14ac:dyDescent="0.35">
      <c r="B82" s="2">
        <v>25</v>
      </c>
      <c r="C82" s="2" t="s">
        <v>12</v>
      </c>
      <c r="D82" s="30">
        <f t="shared" si="14"/>
        <v>7.5</v>
      </c>
    </row>
    <row r="83" spans="2:15" ht="21.75" customHeight="1" x14ac:dyDescent="0.35">
      <c r="D83" s="31"/>
      <c r="E83" s="10">
        <f>D82+(1/12*1/3)</f>
        <v>7.5278</v>
      </c>
      <c r="F83" s="4">
        <f t="shared" ref="F83:M83" si="38">E83+(1/12*1/3)</f>
        <v>7.5556000000000001</v>
      </c>
      <c r="G83" s="10">
        <f t="shared" si="38"/>
        <v>7.5834000000000001</v>
      </c>
      <c r="H83" s="4">
        <f t="shared" si="38"/>
        <v>7.6112000000000002</v>
      </c>
      <c r="I83" s="10">
        <f t="shared" si="38"/>
        <v>7.6390000000000002</v>
      </c>
      <c r="J83" s="4">
        <f t="shared" si="38"/>
        <v>7.6668000000000003</v>
      </c>
      <c r="K83" s="10">
        <f t="shared" si="38"/>
        <v>7.6946000000000003</v>
      </c>
      <c r="L83" s="4">
        <f t="shared" si="38"/>
        <v>7.7224000000000004</v>
      </c>
      <c r="M83" s="10">
        <f t="shared" si="38"/>
        <v>7.7502000000000004</v>
      </c>
      <c r="N83" s="4">
        <f t="shared" ref="N83:O83" si="39">M83+(1/12*1/3)</f>
        <v>7.7779999999999996</v>
      </c>
      <c r="O83" s="10">
        <f t="shared" si="39"/>
        <v>7.8057999999999996</v>
      </c>
    </row>
    <row r="84" spans="2:15" ht="8.1" customHeight="1" x14ac:dyDescent="0.35">
      <c r="D84" s="7"/>
      <c r="E84" s="11"/>
      <c r="F84" s="12"/>
      <c r="G84" s="11"/>
      <c r="H84" s="12"/>
      <c r="I84" s="11"/>
      <c r="J84" s="12"/>
      <c r="K84" s="11"/>
      <c r="L84" s="12"/>
      <c r="M84" s="11"/>
      <c r="N84" s="12"/>
      <c r="O84" s="11"/>
    </row>
    <row r="85" spans="2:15" ht="21.75" customHeight="1" x14ac:dyDescent="0.35">
      <c r="B85" s="2">
        <v>26</v>
      </c>
      <c r="C85" s="2" t="s">
        <v>12</v>
      </c>
      <c r="D85" s="34">
        <f t="shared" si="14"/>
        <v>7.8333000000000004</v>
      </c>
    </row>
    <row r="86" spans="2:15" ht="21.75" customHeight="1" x14ac:dyDescent="0.35">
      <c r="D86" s="35"/>
      <c r="E86" s="9">
        <f>D85+(1/12*1/3)</f>
        <v>7.8611000000000004</v>
      </c>
      <c r="F86" s="5">
        <f t="shared" ref="F86:M86" si="40">E86+(1/12*1/3)</f>
        <v>7.8888999999999996</v>
      </c>
      <c r="G86" s="9">
        <f t="shared" si="40"/>
        <v>7.9166999999999996</v>
      </c>
      <c r="H86" s="5">
        <f t="shared" si="40"/>
        <v>7.9444999999999997</v>
      </c>
      <c r="I86" s="9">
        <f t="shared" si="40"/>
        <v>7.9722999999999997</v>
      </c>
      <c r="J86" s="5">
        <f t="shared" si="40"/>
        <v>8.0000999999999998</v>
      </c>
      <c r="K86" s="9">
        <f t="shared" si="40"/>
        <v>8.0279000000000007</v>
      </c>
      <c r="L86" s="5">
        <f t="shared" si="40"/>
        <v>8.0556999999999999</v>
      </c>
      <c r="M86" s="9">
        <f t="shared" si="40"/>
        <v>8.0835000000000008</v>
      </c>
      <c r="N86" s="5">
        <f t="shared" ref="N86:O86" si="41">M86+(1/12*1/3)</f>
        <v>8.1113</v>
      </c>
      <c r="O86" s="9">
        <f t="shared" si="41"/>
        <v>8.1390999999999991</v>
      </c>
    </row>
    <row r="87" spans="2:15" ht="8.1" customHeight="1" x14ac:dyDescent="0.35">
      <c r="D87" s="7"/>
      <c r="E87" s="11"/>
      <c r="F87" s="12"/>
      <c r="G87" s="11"/>
      <c r="H87" s="12"/>
      <c r="I87" s="11"/>
      <c r="J87" s="12"/>
      <c r="K87" s="11"/>
      <c r="L87" s="12"/>
      <c r="M87" s="11"/>
      <c r="N87" s="12"/>
      <c r="O87" s="11"/>
    </row>
    <row r="88" spans="2:15" ht="21.75" customHeight="1" x14ac:dyDescent="0.35">
      <c r="B88" s="2">
        <v>27</v>
      </c>
      <c r="C88" s="2" t="s">
        <v>12</v>
      </c>
      <c r="D88" s="30">
        <f t="shared" si="14"/>
        <v>8.1667000000000005</v>
      </c>
    </row>
    <row r="89" spans="2:15" ht="21.75" customHeight="1" x14ac:dyDescent="0.35">
      <c r="D89" s="31"/>
      <c r="E89" s="10">
        <f>D88+(1/12*1/3)</f>
        <v>8.1944999999999997</v>
      </c>
      <c r="F89" s="4">
        <f t="shared" ref="F89:M89" si="42">E89+(1/12*1/3)</f>
        <v>8.2223000000000006</v>
      </c>
      <c r="G89" s="10">
        <f t="shared" si="42"/>
        <v>8.2500999999999998</v>
      </c>
      <c r="H89" s="4">
        <f t="shared" si="42"/>
        <v>8.2779000000000007</v>
      </c>
      <c r="I89" s="10">
        <f t="shared" si="42"/>
        <v>8.3056999999999999</v>
      </c>
      <c r="J89" s="4">
        <f t="shared" si="42"/>
        <v>8.3335000000000008</v>
      </c>
      <c r="K89" s="10">
        <f t="shared" si="42"/>
        <v>8.3613</v>
      </c>
      <c r="L89" s="4">
        <f t="shared" si="42"/>
        <v>8.3890999999999991</v>
      </c>
      <c r="M89" s="10">
        <f t="shared" si="42"/>
        <v>8.4169</v>
      </c>
      <c r="N89" s="4">
        <f t="shared" ref="N89:O89" si="43">M89+(1/12*1/3)</f>
        <v>8.4446999999999992</v>
      </c>
      <c r="O89" s="10">
        <f t="shared" si="43"/>
        <v>8.4725000000000001</v>
      </c>
    </row>
    <row r="90" spans="2:15" ht="8.1" customHeight="1" x14ac:dyDescent="0.35">
      <c r="D90" s="7"/>
      <c r="E90" s="11"/>
      <c r="F90" s="12"/>
      <c r="G90" s="11"/>
      <c r="H90" s="12"/>
      <c r="I90" s="11"/>
      <c r="J90" s="12"/>
      <c r="K90" s="11"/>
      <c r="L90" s="12"/>
      <c r="M90" s="11"/>
      <c r="N90" s="12"/>
      <c r="O90" s="11"/>
    </row>
    <row r="91" spans="2:15" ht="21.75" customHeight="1" x14ac:dyDescent="0.35">
      <c r="B91" s="2">
        <v>28</v>
      </c>
      <c r="C91" s="2" t="s">
        <v>12</v>
      </c>
      <c r="D91" s="34">
        <f t="shared" si="14"/>
        <v>8.5</v>
      </c>
    </row>
    <row r="92" spans="2:15" ht="21.75" customHeight="1" x14ac:dyDescent="0.35">
      <c r="D92" s="35"/>
      <c r="E92" s="9">
        <f>D91+(1/12*1/3)</f>
        <v>8.5277999999999992</v>
      </c>
      <c r="F92" s="5">
        <f t="shared" ref="F92:M92" si="44">E92+(1/12*1/3)</f>
        <v>8.5556000000000001</v>
      </c>
      <c r="G92" s="9">
        <f t="shared" si="44"/>
        <v>8.5833999999999993</v>
      </c>
      <c r="H92" s="5">
        <f t="shared" si="44"/>
        <v>8.6112000000000002</v>
      </c>
      <c r="I92" s="9">
        <f t="shared" si="44"/>
        <v>8.6389999999999993</v>
      </c>
      <c r="J92" s="5">
        <f t="shared" si="44"/>
        <v>8.6668000000000003</v>
      </c>
      <c r="K92" s="9">
        <f t="shared" si="44"/>
        <v>8.6945999999999994</v>
      </c>
      <c r="L92" s="5">
        <f t="shared" si="44"/>
        <v>8.7224000000000004</v>
      </c>
      <c r="M92" s="9">
        <f t="shared" si="44"/>
        <v>8.7501999999999995</v>
      </c>
      <c r="N92" s="5">
        <f t="shared" ref="N92:O92" si="45">M92+(1/12*1/3)</f>
        <v>8.7780000000000005</v>
      </c>
      <c r="O92" s="9">
        <f t="shared" si="45"/>
        <v>8.8057999999999996</v>
      </c>
    </row>
    <row r="93" spans="2:15" ht="8.1" customHeight="1" x14ac:dyDescent="0.35">
      <c r="D93" s="7"/>
      <c r="E93" s="11"/>
      <c r="F93" s="12"/>
      <c r="G93" s="11"/>
      <c r="H93" s="12"/>
      <c r="I93" s="11"/>
      <c r="J93" s="12"/>
      <c r="K93" s="11"/>
      <c r="L93" s="12"/>
      <c r="M93" s="11"/>
      <c r="N93" s="12"/>
      <c r="O93" s="11"/>
    </row>
    <row r="94" spans="2:15" ht="21.75" customHeight="1" x14ac:dyDescent="0.35">
      <c r="B94" s="2">
        <v>29</v>
      </c>
      <c r="C94" s="2" t="s">
        <v>12</v>
      </c>
      <c r="D94" s="30">
        <f t="shared" si="14"/>
        <v>8.8332999999999995</v>
      </c>
    </row>
    <row r="95" spans="2:15" ht="21.75" customHeight="1" x14ac:dyDescent="0.35">
      <c r="D95" s="31"/>
      <c r="E95" s="10">
        <f>D94+(1/12*1/3)</f>
        <v>8.8611000000000004</v>
      </c>
      <c r="F95" s="4">
        <f t="shared" ref="F95:M95" si="46">E95+(1/12*1/3)</f>
        <v>8.8888999999999996</v>
      </c>
      <c r="G95" s="10">
        <f t="shared" si="46"/>
        <v>8.9167000000000005</v>
      </c>
      <c r="H95" s="4">
        <f t="shared" si="46"/>
        <v>8.9444999999999997</v>
      </c>
      <c r="I95" s="10">
        <f t="shared" si="46"/>
        <v>8.9723000000000006</v>
      </c>
      <c r="J95" s="4">
        <f t="shared" si="46"/>
        <v>9.0000999999999998</v>
      </c>
      <c r="K95" s="10">
        <f t="shared" si="46"/>
        <v>9.0279000000000007</v>
      </c>
      <c r="L95" s="4">
        <f t="shared" si="46"/>
        <v>9.0556999999999999</v>
      </c>
      <c r="M95" s="10">
        <f t="shared" si="46"/>
        <v>9.0835000000000008</v>
      </c>
      <c r="N95" s="4">
        <f t="shared" ref="N95:O95" si="47">M95+(1/12*1/3)</f>
        <v>9.1113</v>
      </c>
      <c r="O95" s="10">
        <f t="shared" si="47"/>
        <v>9.1390999999999991</v>
      </c>
    </row>
    <row r="96" spans="2:15" ht="8.1" customHeight="1" x14ac:dyDescent="0.35">
      <c r="D96" s="7"/>
      <c r="E96" s="11"/>
      <c r="F96" s="12"/>
      <c r="G96" s="11"/>
      <c r="H96" s="12"/>
      <c r="I96" s="11"/>
      <c r="J96" s="12"/>
      <c r="K96" s="11"/>
      <c r="L96" s="12"/>
      <c r="M96" s="11"/>
      <c r="N96" s="12"/>
      <c r="O96" s="11"/>
    </row>
    <row r="97" spans="2:15" ht="21.75" customHeight="1" x14ac:dyDescent="0.35">
      <c r="B97" s="2">
        <v>30</v>
      </c>
      <c r="C97" s="2" t="s">
        <v>12</v>
      </c>
      <c r="D97" s="34">
        <f t="shared" si="14"/>
        <v>9.1667000000000005</v>
      </c>
    </row>
    <row r="98" spans="2:15" ht="21.75" customHeight="1" x14ac:dyDescent="0.35">
      <c r="D98" s="35"/>
      <c r="E98" s="9">
        <f>D97+(1/12*1/3)</f>
        <v>9.1944999999999997</v>
      </c>
      <c r="F98" s="5">
        <f t="shared" ref="F98:M98" si="48">E98+(1/12*1/3)</f>
        <v>9.2223000000000006</v>
      </c>
      <c r="G98" s="9">
        <f t="shared" si="48"/>
        <v>9.2500999999999998</v>
      </c>
      <c r="H98" s="5">
        <f t="shared" si="48"/>
        <v>9.2779000000000007</v>
      </c>
      <c r="I98" s="9">
        <f t="shared" si="48"/>
        <v>9.3056999999999999</v>
      </c>
      <c r="J98" s="5">
        <f t="shared" si="48"/>
        <v>9.3335000000000008</v>
      </c>
      <c r="K98" s="9">
        <f t="shared" si="48"/>
        <v>9.3613</v>
      </c>
      <c r="L98" s="5">
        <f t="shared" si="48"/>
        <v>9.3890999999999991</v>
      </c>
      <c r="M98" s="9">
        <f t="shared" si="48"/>
        <v>9.4169</v>
      </c>
      <c r="N98" s="5">
        <f t="shared" ref="N98:O98" si="49">M98+(1/12*1/3)</f>
        <v>9.4446999999999992</v>
      </c>
      <c r="O98" s="9">
        <f t="shared" si="49"/>
        <v>9.4725000000000001</v>
      </c>
    </row>
    <row r="99" spans="2:15" ht="8.1" customHeight="1" x14ac:dyDescent="0.35">
      <c r="D99" s="7"/>
      <c r="E99" s="11"/>
      <c r="F99" s="12"/>
      <c r="G99" s="11"/>
      <c r="H99" s="12"/>
      <c r="I99" s="11"/>
      <c r="J99" s="12"/>
      <c r="K99" s="11"/>
      <c r="L99" s="12"/>
      <c r="M99" s="11"/>
      <c r="N99" s="12"/>
      <c r="O99" s="11"/>
    </row>
    <row r="100" spans="2:15" ht="21.75" customHeight="1" x14ac:dyDescent="0.35">
      <c r="B100" s="2">
        <v>31</v>
      </c>
      <c r="C100" s="2" t="s">
        <v>12</v>
      </c>
      <c r="D100" s="30">
        <f t="shared" si="14"/>
        <v>9.5</v>
      </c>
    </row>
    <row r="101" spans="2:15" ht="21.75" customHeight="1" x14ac:dyDescent="0.35">
      <c r="D101" s="31"/>
      <c r="E101" s="10">
        <f>D100+(1/12*1/3)</f>
        <v>9.5277999999999992</v>
      </c>
      <c r="F101" s="4">
        <f t="shared" ref="F101:M101" si="50">E101+(1/12*1/3)</f>
        <v>9.5556000000000001</v>
      </c>
      <c r="G101" s="10">
        <f t="shared" si="50"/>
        <v>9.5833999999999993</v>
      </c>
      <c r="H101" s="4">
        <f t="shared" si="50"/>
        <v>9.6112000000000002</v>
      </c>
      <c r="I101" s="10">
        <f t="shared" si="50"/>
        <v>9.6389999999999993</v>
      </c>
      <c r="J101" s="4">
        <f t="shared" si="50"/>
        <v>9.6668000000000003</v>
      </c>
      <c r="K101" s="10">
        <f t="shared" si="50"/>
        <v>9.6945999999999994</v>
      </c>
      <c r="L101" s="4">
        <f t="shared" si="50"/>
        <v>9.7224000000000004</v>
      </c>
      <c r="M101" s="10">
        <f t="shared" si="50"/>
        <v>9.7501999999999995</v>
      </c>
      <c r="N101" s="4">
        <f t="shared" ref="N101:O101" si="51">M101+(1/12*1/3)</f>
        <v>9.7780000000000005</v>
      </c>
      <c r="O101" s="10">
        <f t="shared" si="51"/>
        <v>9.8057999999999996</v>
      </c>
    </row>
    <row r="102" spans="2:15" ht="8.1" customHeight="1" x14ac:dyDescent="0.35">
      <c r="D102" s="7"/>
      <c r="E102" s="11"/>
      <c r="F102" s="12"/>
      <c r="G102" s="11"/>
      <c r="H102" s="12"/>
      <c r="I102" s="11"/>
      <c r="J102" s="12"/>
      <c r="K102" s="11"/>
      <c r="L102" s="12"/>
      <c r="M102" s="11"/>
      <c r="N102" s="12"/>
      <c r="O102" s="11"/>
    </row>
    <row r="103" spans="2:15" ht="21.75" customHeight="1" x14ac:dyDescent="0.35">
      <c r="B103" s="2">
        <v>32</v>
      </c>
      <c r="C103" s="2" t="s">
        <v>12</v>
      </c>
      <c r="D103" s="34">
        <f t="shared" si="14"/>
        <v>9.8332999999999995</v>
      </c>
    </row>
    <row r="104" spans="2:15" ht="21.75" customHeight="1" x14ac:dyDescent="0.35">
      <c r="D104" s="35"/>
      <c r="E104" s="9">
        <f>D103+(1/12*1/3)</f>
        <v>9.8611000000000004</v>
      </c>
      <c r="F104" s="5">
        <f t="shared" ref="F104:M104" si="52">E104+(1/12*1/3)</f>
        <v>9.8888999999999996</v>
      </c>
      <c r="G104" s="9">
        <f t="shared" si="52"/>
        <v>9.9167000000000005</v>
      </c>
      <c r="H104" s="5">
        <f t="shared" si="52"/>
        <v>9.9444999999999997</v>
      </c>
      <c r="I104" s="9">
        <f t="shared" si="52"/>
        <v>9.9723000000000006</v>
      </c>
      <c r="J104" s="5">
        <f t="shared" si="52"/>
        <v>10.0001</v>
      </c>
      <c r="K104" s="9">
        <f t="shared" si="52"/>
        <v>10.027900000000001</v>
      </c>
      <c r="L104" s="5">
        <f t="shared" si="52"/>
        <v>10.0557</v>
      </c>
      <c r="M104" s="9">
        <f t="shared" si="52"/>
        <v>10.083500000000001</v>
      </c>
      <c r="N104" s="5">
        <f t="shared" ref="N104:O104" si="53">M104+(1/12*1/3)</f>
        <v>10.1113</v>
      </c>
      <c r="O104" s="9">
        <f t="shared" si="53"/>
        <v>10.139099999999999</v>
      </c>
    </row>
    <row r="105" spans="2:15" ht="8.1" customHeight="1" x14ac:dyDescent="0.35">
      <c r="D105" s="7"/>
      <c r="E105" s="11"/>
      <c r="F105" s="12"/>
      <c r="G105" s="11"/>
      <c r="H105" s="12"/>
      <c r="I105" s="11"/>
      <c r="J105" s="12"/>
      <c r="K105" s="11"/>
      <c r="L105" s="12"/>
      <c r="M105" s="11"/>
      <c r="N105" s="12"/>
      <c r="O105" s="11"/>
    </row>
    <row r="106" spans="2:15" ht="21.75" customHeight="1" x14ac:dyDescent="0.35">
      <c r="B106" s="2">
        <v>33</v>
      </c>
      <c r="C106" s="2" t="s">
        <v>12</v>
      </c>
      <c r="D106" s="30">
        <f t="shared" si="14"/>
        <v>10.166700000000001</v>
      </c>
    </row>
    <row r="107" spans="2:15" ht="21.75" customHeight="1" x14ac:dyDescent="0.35">
      <c r="D107" s="31"/>
      <c r="E107" s="10">
        <f>D106+(1/12*1/3)</f>
        <v>10.1945</v>
      </c>
      <c r="F107" s="4">
        <f t="shared" ref="F107:M107" si="54">E107+(1/12*1/3)</f>
        <v>10.222300000000001</v>
      </c>
      <c r="G107" s="10">
        <f t="shared" si="54"/>
        <v>10.2501</v>
      </c>
      <c r="H107" s="4">
        <f t="shared" si="54"/>
        <v>10.277900000000001</v>
      </c>
      <c r="I107" s="10">
        <f t="shared" si="54"/>
        <v>10.3057</v>
      </c>
      <c r="J107" s="4">
        <f t="shared" si="54"/>
        <v>10.333500000000001</v>
      </c>
      <c r="K107" s="10">
        <f t="shared" si="54"/>
        <v>10.3613</v>
      </c>
      <c r="L107" s="4">
        <f t="shared" si="54"/>
        <v>10.389099999999999</v>
      </c>
      <c r="M107" s="10">
        <f t="shared" si="54"/>
        <v>10.4169</v>
      </c>
      <c r="N107" s="4">
        <f t="shared" ref="N107:O107" si="55">M107+(1/12*1/3)</f>
        <v>10.444699999999999</v>
      </c>
      <c r="O107" s="10">
        <f t="shared" si="55"/>
        <v>10.4725</v>
      </c>
    </row>
    <row r="108" spans="2:15" ht="8.1" customHeight="1" x14ac:dyDescent="0.35">
      <c r="D108" s="7"/>
      <c r="E108" s="11"/>
      <c r="F108" s="12"/>
      <c r="G108" s="11"/>
      <c r="H108" s="12"/>
      <c r="I108" s="11"/>
      <c r="J108" s="12"/>
      <c r="K108" s="11"/>
      <c r="L108" s="12"/>
      <c r="M108" s="11"/>
      <c r="N108" s="12"/>
      <c r="O108" s="11"/>
    </row>
    <row r="109" spans="2:15" ht="21.75" customHeight="1" x14ac:dyDescent="0.35">
      <c r="B109" s="2">
        <v>34</v>
      </c>
      <c r="C109" s="2" t="s">
        <v>12</v>
      </c>
      <c r="D109" s="34">
        <f t="shared" si="14"/>
        <v>10.5</v>
      </c>
    </row>
    <row r="110" spans="2:15" ht="21.75" customHeight="1" x14ac:dyDescent="0.35">
      <c r="D110" s="35"/>
      <c r="E110" s="9">
        <f>D109+(1/12*1/3)</f>
        <v>10.527799999999999</v>
      </c>
      <c r="F110" s="5">
        <f t="shared" ref="F110:M110" si="56">E110+(1/12*1/3)</f>
        <v>10.5556</v>
      </c>
      <c r="G110" s="9">
        <f t="shared" si="56"/>
        <v>10.583399999999999</v>
      </c>
      <c r="H110" s="5">
        <f t="shared" si="56"/>
        <v>10.6112</v>
      </c>
      <c r="I110" s="9">
        <f t="shared" si="56"/>
        <v>10.638999999999999</v>
      </c>
      <c r="J110" s="5">
        <f t="shared" si="56"/>
        <v>10.6668</v>
      </c>
      <c r="K110" s="9">
        <f t="shared" si="56"/>
        <v>10.694599999999999</v>
      </c>
      <c r="L110" s="5">
        <f t="shared" si="56"/>
        <v>10.7224</v>
      </c>
      <c r="M110" s="9">
        <f t="shared" si="56"/>
        <v>10.7502</v>
      </c>
      <c r="N110" s="5">
        <f t="shared" ref="N110:O110" si="57">M110+(1/12*1/3)</f>
        <v>10.778</v>
      </c>
      <c r="O110" s="9">
        <f t="shared" si="57"/>
        <v>10.8058</v>
      </c>
    </row>
    <row r="111" spans="2:15" ht="8.1" customHeight="1" x14ac:dyDescent="0.35">
      <c r="D111" s="7"/>
      <c r="E111" s="11"/>
      <c r="F111" s="12"/>
      <c r="G111" s="11"/>
      <c r="H111" s="12"/>
      <c r="I111" s="11"/>
      <c r="J111" s="12"/>
      <c r="K111" s="11"/>
      <c r="L111" s="12"/>
      <c r="M111" s="11"/>
      <c r="N111" s="12"/>
      <c r="O111" s="11"/>
    </row>
    <row r="112" spans="2:15" ht="21.75" customHeight="1" x14ac:dyDescent="0.35">
      <c r="B112" s="2">
        <v>35</v>
      </c>
      <c r="C112" s="2" t="s">
        <v>12</v>
      </c>
      <c r="D112" s="30">
        <f t="shared" si="14"/>
        <v>10.833299999999999</v>
      </c>
    </row>
    <row r="113" spans="2:15" ht="21.75" customHeight="1" x14ac:dyDescent="0.35">
      <c r="D113" s="31"/>
      <c r="E113" s="10">
        <f>D112+(1/12*1/3)</f>
        <v>10.8611</v>
      </c>
      <c r="F113" s="4">
        <f t="shared" ref="F113:M113" si="58">E113+(1/12*1/3)</f>
        <v>10.8889</v>
      </c>
      <c r="G113" s="10">
        <f t="shared" si="58"/>
        <v>10.916700000000001</v>
      </c>
      <c r="H113" s="4">
        <f t="shared" si="58"/>
        <v>10.9445</v>
      </c>
      <c r="I113" s="10">
        <f t="shared" si="58"/>
        <v>10.972300000000001</v>
      </c>
      <c r="J113" s="4">
        <f t="shared" si="58"/>
        <v>11.0001</v>
      </c>
      <c r="K113" s="10">
        <f t="shared" si="58"/>
        <v>11.027900000000001</v>
      </c>
      <c r="L113" s="4">
        <f t="shared" si="58"/>
        <v>11.0557</v>
      </c>
      <c r="M113" s="10">
        <f t="shared" si="58"/>
        <v>11.083500000000001</v>
      </c>
      <c r="N113" s="4">
        <f t="shared" ref="N113:O113" si="59">M113+(1/12*1/3)</f>
        <v>11.1113</v>
      </c>
      <c r="O113" s="10">
        <f t="shared" si="59"/>
        <v>11.139099999999999</v>
      </c>
    </row>
    <row r="114" spans="2:15" ht="8.1" customHeight="1" x14ac:dyDescent="0.35">
      <c r="D114" s="7"/>
      <c r="E114" s="11"/>
      <c r="F114" s="12"/>
      <c r="G114" s="11"/>
      <c r="H114" s="12"/>
      <c r="I114" s="11"/>
      <c r="J114" s="12"/>
      <c r="K114" s="11"/>
      <c r="L114" s="12"/>
      <c r="M114" s="11"/>
      <c r="N114" s="12"/>
      <c r="O114" s="11"/>
    </row>
    <row r="115" spans="2:15" ht="21.75" customHeight="1" x14ac:dyDescent="0.35">
      <c r="B115" s="2">
        <v>36</v>
      </c>
      <c r="C115" s="2" t="s">
        <v>12</v>
      </c>
      <c r="D115" s="34">
        <f t="shared" si="14"/>
        <v>11.166700000000001</v>
      </c>
    </row>
    <row r="116" spans="2:15" ht="21.75" customHeight="1" x14ac:dyDescent="0.35">
      <c r="D116" s="35"/>
      <c r="E116" s="9">
        <f>D115+(1/12*1/3)</f>
        <v>11.1945</v>
      </c>
      <c r="F116" s="5">
        <f t="shared" ref="F116:M116" si="60">E116+(1/12*1/3)</f>
        <v>11.222300000000001</v>
      </c>
      <c r="G116" s="9">
        <f t="shared" si="60"/>
        <v>11.2501</v>
      </c>
      <c r="H116" s="5">
        <f t="shared" si="60"/>
        <v>11.277900000000001</v>
      </c>
      <c r="I116" s="9">
        <f t="shared" si="60"/>
        <v>11.3057</v>
      </c>
      <c r="J116" s="5">
        <f t="shared" si="60"/>
        <v>11.333500000000001</v>
      </c>
      <c r="K116" s="9">
        <f t="shared" si="60"/>
        <v>11.3613</v>
      </c>
      <c r="L116" s="5">
        <f t="shared" si="60"/>
        <v>11.389099999999999</v>
      </c>
      <c r="M116" s="9">
        <f t="shared" si="60"/>
        <v>11.4169</v>
      </c>
      <c r="N116" s="5">
        <f t="shared" ref="N116:O116" si="61">M116+(1/12*1/3)</f>
        <v>11.444699999999999</v>
      </c>
      <c r="O116" s="9">
        <f t="shared" si="61"/>
        <v>11.4725</v>
      </c>
    </row>
    <row r="117" spans="2:15" ht="8.1" customHeight="1" x14ac:dyDescent="0.35">
      <c r="D117" s="7"/>
      <c r="E117" s="11"/>
      <c r="F117" s="12"/>
      <c r="G117" s="11"/>
      <c r="H117" s="12"/>
      <c r="I117" s="11"/>
      <c r="J117" s="12"/>
      <c r="K117" s="11"/>
      <c r="L117" s="12"/>
      <c r="M117" s="11"/>
      <c r="N117" s="12"/>
      <c r="O117" s="11"/>
    </row>
    <row r="118" spans="2:15" ht="21.75" customHeight="1" x14ac:dyDescent="0.35">
      <c r="B118" s="2">
        <v>37</v>
      </c>
      <c r="C118" s="2" t="s">
        <v>12</v>
      </c>
      <c r="D118" s="30">
        <f t="shared" si="14"/>
        <v>11.5</v>
      </c>
    </row>
    <row r="119" spans="2:15" ht="21.75" customHeight="1" x14ac:dyDescent="0.35">
      <c r="D119" s="31"/>
      <c r="E119" s="10">
        <f>D118+(1/12*1/3)</f>
        <v>11.527799999999999</v>
      </c>
      <c r="F119" s="4">
        <f t="shared" ref="F119:M119" si="62">E119+(1/12*1/3)</f>
        <v>11.5556</v>
      </c>
      <c r="G119" s="10">
        <f t="shared" si="62"/>
        <v>11.583399999999999</v>
      </c>
      <c r="H119" s="4">
        <f t="shared" si="62"/>
        <v>11.6112</v>
      </c>
      <c r="I119" s="10">
        <f t="shared" si="62"/>
        <v>11.638999999999999</v>
      </c>
      <c r="J119" s="4">
        <f t="shared" si="62"/>
        <v>11.6668</v>
      </c>
      <c r="K119" s="10">
        <f t="shared" si="62"/>
        <v>11.694599999999999</v>
      </c>
      <c r="L119" s="4">
        <f t="shared" si="62"/>
        <v>11.7224</v>
      </c>
      <c r="M119" s="10">
        <f t="shared" si="62"/>
        <v>11.7502</v>
      </c>
      <c r="N119" s="4">
        <f t="shared" ref="N119:O119" si="63">M119+(1/12*1/3)</f>
        <v>11.778</v>
      </c>
      <c r="O119" s="10">
        <f t="shared" si="63"/>
        <v>11.8058</v>
      </c>
    </row>
    <row r="120" spans="2:15" ht="8.1" customHeight="1" x14ac:dyDescent="0.35">
      <c r="D120" s="7"/>
      <c r="E120" s="11"/>
      <c r="F120" s="12"/>
      <c r="G120" s="11"/>
      <c r="H120" s="12"/>
      <c r="I120" s="11"/>
      <c r="J120" s="12"/>
      <c r="K120" s="11"/>
      <c r="L120" s="12"/>
      <c r="M120" s="11"/>
      <c r="N120" s="12"/>
      <c r="O120" s="11"/>
    </row>
    <row r="121" spans="2:15" ht="21.75" customHeight="1" x14ac:dyDescent="0.35">
      <c r="B121" s="2">
        <v>38</v>
      </c>
      <c r="C121" s="2" t="s">
        <v>12</v>
      </c>
      <c r="D121" s="34">
        <f t="shared" si="14"/>
        <v>11.833299999999999</v>
      </c>
    </row>
    <row r="122" spans="2:15" ht="21.75" customHeight="1" x14ac:dyDescent="0.35">
      <c r="D122" s="35"/>
      <c r="E122" s="9">
        <f>D121+(1/12*1/3)</f>
        <v>11.8611</v>
      </c>
      <c r="F122" s="5">
        <f t="shared" ref="F122:M122" si="64">E122+(1/12*1/3)</f>
        <v>11.8889</v>
      </c>
      <c r="G122" s="9">
        <f t="shared" si="64"/>
        <v>11.916700000000001</v>
      </c>
      <c r="H122" s="5">
        <f t="shared" si="64"/>
        <v>11.9445</v>
      </c>
      <c r="I122" s="9">
        <f t="shared" si="64"/>
        <v>11.972300000000001</v>
      </c>
      <c r="J122" s="5">
        <f t="shared" si="64"/>
        <v>12.0001</v>
      </c>
      <c r="K122" s="9">
        <f t="shared" si="64"/>
        <v>12.027900000000001</v>
      </c>
      <c r="L122" s="5">
        <f t="shared" si="64"/>
        <v>12.0557</v>
      </c>
      <c r="M122" s="9">
        <f t="shared" si="64"/>
        <v>12.083500000000001</v>
      </c>
      <c r="N122" s="5">
        <f t="shared" ref="N122:O122" si="65">M122+(1/12*1/3)</f>
        <v>12.1113</v>
      </c>
      <c r="O122" s="9">
        <f t="shared" si="65"/>
        <v>12.139099999999999</v>
      </c>
    </row>
    <row r="123" spans="2:15" ht="8.1" customHeight="1" x14ac:dyDescent="0.35">
      <c r="D123" s="7"/>
      <c r="E123" s="11"/>
      <c r="F123" s="12"/>
      <c r="G123" s="11"/>
      <c r="H123" s="12"/>
      <c r="I123" s="11"/>
      <c r="J123" s="12"/>
      <c r="K123" s="11"/>
      <c r="L123" s="12"/>
      <c r="M123" s="11"/>
      <c r="N123" s="12"/>
      <c r="O123" s="11"/>
    </row>
    <row r="124" spans="2:15" ht="21.75" customHeight="1" x14ac:dyDescent="0.35">
      <c r="B124" s="2">
        <v>39</v>
      </c>
      <c r="C124" s="2" t="s">
        <v>12</v>
      </c>
      <c r="D124" s="30">
        <f t="shared" si="14"/>
        <v>12.166700000000001</v>
      </c>
    </row>
    <row r="125" spans="2:15" ht="21.75" customHeight="1" x14ac:dyDescent="0.35">
      <c r="D125" s="31"/>
      <c r="E125" s="10">
        <f>D124+(1/12*1/3)</f>
        <v>12.1945</v>
      </c>
      <c r="F125" s="4">
        <f t="shared" ref="F125:M125" si="66">E125+(1/12*1/3)</f>
        <v>12.222300000000001</v>
      </c>
      <c r="G125" s="10">
        <f t="shared" si="66"/>
        <v>12.2501</v>
      </c>
      <c r="H125" s="4">
        <f t="shared" si="66"/>
        <v>12.277900000000001</v>
      </c>
      <c r="I125" s="10">
        <f t="shared" si="66"/>
        <v>12.3057</v>
      </c>
      <c r="J125" s="4">
        <f t="shared" si="66"/>
        <v>12.333500000000001</v>
      </c>
      <c r="K125" s="10">
        <f t="shared" si="66"/>
        <v>12.3613</v>
      </c>
      <c r="L125" s="4">
        <f t="shared" si="66"/>
        <v>12.389099999999999</v>
      </c>
      <c r="M125" s="10">
        <f t="shared" si="66"/>
        <v>12.4169</v>
      </c>
      <c r="N125" s="4">
        <f t="shared" ref="N125:O125" si="67">M125+(1/12*1/3)</f>
        <v>12.444699999999999</v>
      </c>
      <c r="O125" s="10">
        <f t="shared" si="67"/>
        <v>12.4725</v>
      </c>
    </row>
    <row r="126" spans="2:15" ht="8.1" customHeight="1" x14ac:dyDescent="0.35">
      <c r="D126" s="7"/>
      <c r="E126" s="11"/>
      <c r="F126" s="12"/>
      <c r="G126" s="12"/>
      <c r="H126" s="12"/>
      <c r="I126" s="12"/>
      <c r="J126" s="12"/>
      <c r="K126" s="11"/>
      <c r="L126" s="12"/>
      <c r="M126" s="11"/>
      <c r="N126" s="12"/>
      <c r="O126" s="11"/>
    </row>
    <row r="127" spans="2:15" ht="21.75" customHeight="1" x14ac:dyDescent="0.35">
      <c r="B127" s="2">
        <v>40</v>
      </c>
      <c r="C127" s="2" t="s">
        <v>12</v>
      </c>
      <c r="D127" s="34">
        <f>(10/4)+((B127-10)*1/3)</f>
        <v>12.5</v>
      </c>
    </row>
    <row r="128" spans="2:15" ht="21.75" customHeight="1" x14ac:dyDescent="0.35">
      <c r="D128" s="35"/>
      <c r="E128" s="9">
        <f>D127+(1/12*1/3)</f>
        <v>12.527799999999999</v>
      </c>
      <c r="F128" s="5">
        <f>D127+(2/12*1/3)</f>
        <v>12.5556</v>
      </c>
      <c r="G128" s="9">
        <f>D127+(3/12*1/3)</f>
        <v>12.583299999999999</v>
      </c>
      <c r="H128" s="5">
        <f>D127+(4/12*1/3)</f>
        <v>12.6111</v>
      </c>
      <c r="I128" s="9">
        <f>D127+(5/12*1/3)</f>
        <v>12.6389</v>
      </c>
      <c r="J128" s="5">
        <f>D127+(6/12*1/3)</f>
        <v>12.666700000000001</v>
      </c>
      <c r="K128" s="9">
        <f>D127+(7/12*1/3)</f>
        <v>12.6944</v>
      </c>
      <c r="L128" s="5">
        <f>D127+(8/12*1/3)</f>
        <v>12.722200000000001</v>
      </c>
      <c r="M128" s="9">
        <f>D127+(9/12*1/3)</f>
        <v>12.75</v>
      </c>
      <c r="N128" s="5">
        <f>D127+(10/12*1/3)</f>
        <v>12.777799999999999</v>
      </c>
      <c r="O128" s="9">
        <f>D127+(11/12*1/3)</f>
        <v>12.8056</v>
      </c>
    </row>
  </sheetData>
  <mergeCells count="42">
    <mergeCell ref="D100:D101"/>
    <mergeCell ref="D127:D128"/>
    <mergeCell ref="D103:D104"/>
    <mergeCell ref="D106:D107"/>
    <mergeCell ref="D112:D113"/>
    <mergeCell ref="D118:D119"/>
    <mergeCell ref="D124:D125"/>
    <mergeCell ref="D109:D110"/>
    <mergeCell ref="D115:D116"/>
    <mergeCell ref="D121:D122"/>
    <mergeCell ref="D70:D71"/>
    <mergeCell ref="D79:D80"/>
    <mergeCell ref="D85:D86"/>
    <mergeCell ref="D91:D92"/>
    <mergeCell ref="D97:D98"/>
    <mergeCell ref="D73:D74"/>
    <mergeCell ref="D76:D77"/>
    <mergeCell ref="D82:D83"/>
    <mergeCell ref="D88:D89"/>
    <mergeCell ref="D94:D95"/>
    <mergeCell ref="D43:D44"/>
    <mergeCell ref="D49:D50"/>
    <mergeCell ref="D55:D56"/>
    <mergeCell ref="D61:D62"/>
    <mergeCell ref="D67:D68"/>
    <mergeCell ref="D46:D47"/>
    <mergeCell ref="D52:D53"/>
    <mergeCell ref="D58:D59"/>
    <mergeCell ref="D64:D65"/>
    <mergeCell ref="B4:C4"/>
    <mergeCell ref="D40:D41"/>
    <mergeCell ref="B5:D8"/>
    <mergeCell ref="D10:D11"/>
    <mergeCell ref="D13:D14"/>
    <mergeCell ref="D19:D20"/>
    <mergeCell ref="D25:D26"/>
    <mergeCell ref="D31:D32"/>
    <mergeCell ref="D37:D38"/>
    <mergeCell ref="D16:D17"/>
    <mergeCell ref="D22:D23"/>
    <mergeCell ref="D28:D29"/>
    <mergeCell ref="D34:D35"/>
  </mergeCells>
  <phoneticPr fontId="1" type="noConversion"/>
  <pageMargins left="0.25" right="0.25" top="0.75" bottom="0.75" header="0.3" footer="0.3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8A939-69F2-40AA-A038-B312D80030A2}">
  <dimension ref="B1:T129"/>
  <sheetViews>
    <sheetView showGridLines="0" zoomScaleNormal="100" workbookViewId="0">
      <selection activeCell="B1" sqref="B1"/>
    </sheetView>
  </sheetViews>
  <sheetFormatPr baseColWidth="10" defaultRowHeight="21.75" customHeight="1" x14ac:dyDescent="0.35"/>
  <cols>
    <col min="1" max="1" width="11.42578125" style="2"/>
    <col min="2" max="3" width="8.7109375" style="2" customWidth="1"/>
    <col min="4" max="4" width="15.7109375" style="2" customWidth="1"/>
    <col min="5" max="16384" width="11.42578125" style="2"/>
  </cols>
  <sheetData>
    <row r="1" spans="2:20" ht="21.75" customHeight="1" x14ac:dyDescent="0.4">
      <c r="B1" s="6" t="s">
        <v>17</v>
      </c>
    </row>
    <row r="2" spans="2:20" ht="21.75" customHeight="1" x14ac:dyDescent="0.4">
      <c r="B2" s="6" t="s">
        <v>16</v>
      </c>
    </row>
    <row r="3" spans="2:20" ht="21.75" customHeight="1" x14ac:dyDescent="0.4">
      <c r="D3" s="6"/>
    </row>
    <row r="4" spans="2:20" ht="21.75" customHeight="1" x14ac:dyDescent="0.35">
      <c r="C4" s="14" t="s">
        <v>13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2:20" ht="21.75" customHeight="1" x14ac:dyDescent="0.35">
      <c r="B5" s="29" t="s">
        <v>14</v>
      </c>
      <c r="C5" s="29"/>
    </row>
    <row r="6" spans="2:20" s="15" customFormat="1" ht="21.75" customHeight="1" x14ac:dyDescent="0.35">
      <c r="B6" s="32" t="s">
        <v>15</v>
      </c>
      <c r="C6" s="33"/>
      <c r="D6" s="33"/>
      <c r="P6" s="2"/>
      <c r="Q6" s="2"/>
      <c r="R6" s="2"/>
      <c r="S6" s="2"/>
      <c r="T6" s="2"/>
    </row>
    <row r="7" spans="2:20" ht="21.75" customHeight="1" x14ac:dyDescent="0.35">
      <c r="B7" s="33"/>
      <c r="C7" s="33"/>
      <c r="D7" s="33"/>
      <c r="E7" s="8" t="s">
        <v>2</v>
      </c>
      <c r="F7" s="8" t="s">
        <v>10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0</v>
      </c>
      <c r="M7" s="8" t="s">
        <v>1</v>
      </c>
      <c r="N7" s="8" t="s">
        <v>8</v>
      </c>
      <c r="O7" s="8" t="s">
        <v>9</v>
      </c>
    </row>
    <row r="8" spans="2:20" ht="8.1" customHeight="1" x14ac:dyDescent="0.35">
      <c r="B8" s="33"/>
      <c r="C8" s="33"/>
      <c r="D8" s="33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2:20" ht="21.75" customHeight="1" x14ac:dyDescent="0.35">
      <c r="B9" s="33"/>
      <c r="C9" s="33"/>
      <c r="D9" s="33"/>
      <c r="E9" s="16"/>
      <c r="F9" s="16"/>
      <c r="G9" s="16"/>
      <c r="H9" s="16"/>
      <c r="I9" s="16"/>
      <c r="J9" s="16"/>
      <c r="K9" s="16"/>
      <c r="L9" s="5">
        <f>(8/12)*(1/4)</f>
        <v>0.16669999999999999</v>
      </c>
      <c r="M9" s="17">
        <f>9/12*1/4</f>
        <v>0.1875</v>
      </c>
      <c r="N9" s="5">
        <f>10/12*1/4</f>
        <v>0.20830000000000001</v>
      </c>
      <c r="O9" s="9">
        <f>11/12*1/4</f>
        <v>0.22919999999999999</v>
      </c>
    </row>
    <row r="10" spans="2:20" ht="6.95" customHeight="1" x14ac:dyDescent="0.35"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2:20" ht="21.75" customHeight="1" x14ac:dyDescent="0.35">
      <c r="B11" s="2">
        <v>1</v>
      </c>
      <c r="C11" s="2" t="s">
        <v>11</v>
      </c>
      <c r="D11" s="30">
        <f t="shared" ref="D11:D23" si="0">B11*1/4</f>
        <v>0.25</v>
      </c>
    </row>
    <row r="12" spans="2:20" ht="21.75" customHeight="1" x14ac:dyDescent="0.35">
      <c r="D12" s="31"/>
      <c r="E12" s="10">
        <f>D11+(1/12*1/4)</f>
        <v>0.27079999999999999</v>
      </c>
      <c r="F12" s="4">
        <f>E12+(1/12*1/4)</f>
        <v>0.29160000000000003</v>
      </c>
      <c r="G12" s="10">
        <f t="shared" ref="G12:O12" si="1">F12+(1/12*1/4)</f>
        <v>0.31240000000000001</v>
      </c>
      <c r="H12" s="4">
        <f t="shared" si="1"/>
        <v>0.3332</v>
      </c>
      <c r="I12" s="10">
        <f t="shared" si="1"/>
        <v>0.35399999999999998</v>
      </c>
      <c r="J12" s="4">
        <f t="shared" si="1"/>
        <v>0.37480000000000002</v>
      </c>
      <c r="K12" s="10">
        <f t="shared" si="1"/>
        <v>0.39560000000000001</v>
      </c>
      <c r="L12" s="4">
        <f>K12+(1/12*1/4)</f>
        <v>0.41639999999999999</v>
      </c>
      <c r="M12" s="10">
        <f t="shared" si="1"/>
        <v>0.43719999999999998</v>
      </c>
      <c r="N12" s="4">
        <f t="shared" si="1"/>
        <v>0.45800000000000002</v>
      </c>
      <c r="O12" s="10">
        <f t="shared" si="1"/>
        <v>0.4788</v>
      </c>
    </row>
    <row r="13" spans="2:20" ht="8.1" customHeight="1" x14ac:dyDescent="0.35"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2:20" ht="21.75" customHeight="1" x14ac:dyDescent="0.35">
      <c r="B14" s="2">
        <v>2</v>
      </c>
      <c r="C14" s="2" t="s">
        <v>12</v>
      </c>
      <c r="D14" s="34">
        <f t="shared" si="0"/>
        <v>0.5</v>
      </c>
    </row>
    <row r="15" spans="2:20" ht="21.75" customHeight="1" x14ac:dyDescent="0.35">
      <c r="D15" s="35"/>
      <c r="E15" s="9">
        <f>D14+((1/12)*(1/4))</f>
        <v>0.52080000000000004</v>
      </c>
      <c r="F15" s="5">
        <f t="shared" ref="F15:O15" si="2">E15+(1/12*1/4)</f>
        <v>0.54159999999999997</v>
      </c>
      <c r="G15" s="9">
        <f t="shared" si="2"/>
        <v>0.56240000000000001</v>
      </c>
      <c r="H15" s="5">
        <f t="shared" si="2"/>
        <v>0.58320000000000005</v>
      </c>
      <c r="I15" s="9">
        <f t="shared" si="2"/>
        <v>0.60399999999999998</v>
      </c>
      <c r="J15" s="5">
        <f t="shared" si="2"/>
        <v>0.62480000000000002</v>
      </c>
      <c r="K15" s="9">
        <f t="shared" si="2"/>
        <v>0.64559999999999995</v>
      </c>
      <c r="L15" s="5">
        <f t="shared" si="2"/>
        <v>0.66639999999999999</v>
      </c>
      <c r="M15" s="9">
        <f t="shared" si="2"/>
        <v>0.68720000000000003</v>
      </c>
      <c r="N15" s="5">
        <f t="shared" si="2"/>
        <v>0.70799999999999996</v>
      </c>
      <c r="O15" s="9">
        <f t="shared" si="2"/>
        <v>0.7288</v>
      </c>
    </row>
    <row r="16" spans="2:20" ht="6.95" customHeight="1" x14ac:dyDescent="0.35"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2:15" ht="21.75" customHeight="1" x14ac:dyDescent="0.35">
      <c r="B17" s="2">
        <v>3</v>
      </c>
      <c r="C17" s="2" t="s">
        <v>12</v>
      </c>
      <c r="D17" s="30">
        <f t="shared" si="0"/>
        <v>0.75</v>
      </c>
    </row>
    <row r="18" spans="2:15" ht="21.75" customHeight="1" x14ac:dyDescent="0.35">
      <c r="D18" s="31"/>
      <c r="E18" s="10">
        <f>D17+(1/12*1/4)</f>
        <v>0.77080000000000004</v>
      </c>
      <c r="F18" s="4">
        <f t="shared" ref="F18:O18" si="3">E18+(1/12*1/4)</f>
        <v>0.79159999999999997</v>
      </c>
      <c r="G18" s="10">
        <f t="shared" si="3"/>
        <v>0.81240000000000001</v>
      </c>
      <c r="H18" s="4">
        <f t="shared" si="3"/>
        <v>0.83320000000000005</v>
      </c>
      <c r="I18" s="10">
        <f t="shared" si="3"/>
        <v>0.85399999999999998</v>
      </c>
      <c r="J18" s="4">
        <f t="shared" si="3"/>
        <v>0.87480000000000002</v>
      </c>
      <c r="K18" s="10">
        <f t="shared" si="3"/>
        <v>0.89559999999999995</v>
      </c>
      <c r="L18" s="4">
        <f t="shared" si="3"/>
        <v>0.91639999999999999</v>
      </c>
      <c r="M18" s="10">
        <f t="shared" si="3"/>
        <v>0.93720000000000003</v>
      </c>
      <c r="N18" s="4">
        <f t="shared" si="3"/>
        <v>0.95799999999999996</v>
      </c>
      <c r="O18" s="10">
        <f t="shared" si="3"/>
        <v>0.9788</v>
      </c>
    </row>
    <row r="19" spans="2:15" ht="6.95" customHeight="1" x14ac:dyDescent="0.35"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2:15" ht="21.75" customHeight="1" x14ac:dyDescent="0.35">
      <c r="B20" s="2">
        <v>4</v>
      </c>
      <c r="C20" s="2" t="s">
        <v>12</v>
      </c>
      <c r="D20" s="34">
        <f t="shared" si="0"/>
        <v>1</v>
      </c>
    </row>
    <row r="21" spans="2:15" ht="21.75" customHeight="1" x14ac:dyDescent="0.35">
      <c r="D21" s="35"/>
      <c r="E21" s="9">
        <f>D20+(1/12*1/4)</f>
        <v>1.0207999999999999</v>
      </c>
      <c r="F21" s="5">
        <f t="shared" ref="F21:O21" si="4">E21+(1/12*1/4)</f>
        <v>1.0416000000000001</v>
      </c>
      <c r="G21" s="9">
        <f t="shared" si="4"/>
        <v>1.0624</v>
      </c>
      <c r="H21" s="5">
        <f t="shared" si="4"/>
        <v>1.0831999999999999</v>
      </c>
      <c r="I21" s="9">
        <f t="shared" si="4"/>
        <v>1.1040000000000001</v>
      </c>
      <c r="J21" s="5">
        <f t="shared" si="4"/>
        <v>1.1248</v>
      </c>
      <c r="K21" s="9">
        <f t="shared" si="4"/>
        <v>1.1456</v>
      </c>
      <c r="L21" s="5">
        <f t="shared" si="4"/>
        <v>1.1664000000000001</v>
      </c>
      <c r="M21" s="9">
        <f t="shared" si="4"/>
        <v>1.1872</v>
      </c>
      <c r="N21" s="5">
        <f t="shared" si="4"/>
        <v>1.208</v>
      </c>
      <c r="O21" s="9">
        <f t="shared" si="4"/>
        <v>1.2287999999999999</v>
      </c>
    </row>
    <row r="22" spans="2:15" ht="6.95" customHeight="1" x14ac:dyDescent="0.35"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2:15" ht="21.75" customHeight="1" x14ac:dyDescent="0.35">
      <c r="B23" s="2">
        <v>5</v>
      </c>
      <c r="C23" s="2" t="s">
        <v>12</v>
      </c>
      <c r="D23" s="30">
        <f t="shared" si="0"/>
        <v>1.25</v>
      </c>
    </row>
    <row r="24" spans="2:15" ht="21.75" customHeight="1" x14ac:dyDescent="0.35">
      <c r="D24" s="31"/>
      <c r="E24" s="18">
        <f>(B23+(1/12))*0.3</f>
        <v>1.5249999999999999</v>
      </c>
      <c r="F24" s="4">
        <f>(B23+(2/12))*0.3</f>
        <v>1.55</v>
      </c>
      <c r="G24" s="10">
        <f>(B23+(3/12))*0.3</f>
        <v>1.575</v>
      </c>
      <c r="H24" s="4">
        <f>(B23+(4/12))*0.3</f>
        <v>1.6</v>
      </c>
      <c r="I24" s="10">
        <f>(B23+(5/12))*0.3</f>
        <v>1.625</v>
      </c>
      <c r="J24" s="4">
        <f>(B23+(6/12))*0.3</f>
        <v>1.65</v>
      </c>
      <c r="K24" s="10">
        <f>(B23+(7/12))*0.3</f>
        <v>1.675</v>
      </c>
      <c r="L24" s="4">
        <f>(B23+(8/12))*0.3</f>
        <v>1.7</v>
      </c>
      <c r="M24" s="10">
        <f>(B23+(9/12))*0.3</f>
        <v>1.7250000000000001</v>
      </c>
      <c r="N24" s="4">
        <f>(B23+(10/12))*0.3</f>
        <v>1.75</v>
      </c>
      <c r="O24" s="10">
        <f>(B23+(11/12))*0.3</f>
        <v>1.7749999999999999</v>
      </c>
    </row>
    <row r="25" spans="2:15" ht="6.95" customHeight="1" x14ac:dyDescent="0.35"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2:15" ht="21.75" customHeight="1" x14ac:dyDescent="0.35">
      <c r="B26" s="2">
        <v>6</v>
      </c>
      <c r="C26" s="2" t="s">
        <v>12</v>
      </c>
      <c r="D26" s="34">
        <f>B26*0.3</f>
        <v>1.8</v>
      </c>
    </row>
    <row r="27" spans="2:15" ht="21.75" customHeight="1" x14ac:dyDescent="0.35">
      <c r="D27" s="35"/>
      <c r="E27" s="20">
        <f>(B26+(1/12))*0.3</f>
        <v>1.825</v>
      </c>
      <c r="F27" s="5">
        <f>(B26+(2/12))*0.3</f>
        <v>1.85</v>
      </c>
      <c r="G27" s="9">
        <f>(B26+(3/12))*0.3</f>
        <v>1.875</v>
      </c>
      <c r="H27" s="5">
        <f>(B26+(4/12))*0.3</f>
        <v>1.9</v>
      </c>
      <c r="I27" s="9">
        <f>(B26+(5/12))*0.3</f>
        <v>1.925</v>
      </c>
      <c r="J27" s="5">
        <f>(B26+(6/12))*0.3</f>
        <v>1.95</v>
      </c>
      <c r="K27" s="9">
        <f>(B26+(7/12))*0.3</f>
        <v>1.9750000000000001</v>
      </c>
      <c r="L27" s="5">
        <f>(B26+(8/12))*0.3</f>
        <v>2</v>
      </c>
      <c r="M27" s="9">
        <f>(B26+(9/12))*0.3</f>
        <v>2.0249999999999999</v>
      </c>
      <c r="N27" s="5">
        <f>(B26+(10/12))*0.3</f>
        <v>2.0499999999999998</v>
      </c>
      <c r="O27" s="9">
        <f>(B26+(11/12))*0.3</f>
        <v>2.0750000000000002</v>
      </c>
    </row>
    <row r="28" spans="2:15" ht="6.95" customHeight="1" x14ac:dyDescent="0.35"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2:15" ht="21.75" customHeight="1" x14ac:dyDescent="0.35">
      <c r="B29" s="2">
        <v>7</v>
      </c>
      <c r="C29" s="2" t="s">
        <v>12</v>
      </c>
      <c r="D29" s="30">
        <f>B29*0.3</f>
        <v>2.1</v>
      </c>
    </row>
    <row r="30" spans="2:15" ht="21.75" customHeight="1" x14ac:dyDescent="0.35">
      <c r="D30" s="31"/>
      <c r="E30" s="10">
        <f>(B29+(1/12))*0.3</f>
        <v>2.125</v>
      </c>
      <c r="F30" s="4">
        <f>(B29+(2/12))*0.3</f>
        <v>2.15</v>
      </c>
      <c r="G30" s="10">
        <f>(B29+(3/12))*0.3</f>
        <v>2.1749999999999998</v>
      </c>
      <c r="H30" s="4">
        <f>(B29+(4/12))*0.3</f>
        <v>2.2000000000000002</v>
      </c>
      <c r="I30" s="10">
        <f>(B29+(5/12))*0.3</f>
        <v>2.2250000000000001</v>
      </c>
      <c r="J30" s="4">
        <f>(B29+(6/12))*0.3</f>
        <v>2.25</v>
      </c>
      <c r="K30" s="10">
        <f>(B29+(7/12))*0.3</f>
        <v>2.2749999999999999</v>
      </c>
      <c r="L30" s="4">
        <f>(B29+(8/12))*0.3</f>
        <v>2.2999999999999998</v>
      </c>
      <c r="M30" s="10">
        <f>(B29+(9/12))*0.3</f>
        <v>2.3250000000000002</v>
      </c>
      <c r="N30" s="4">
        <f>(B29+(10/12))*0.3</f>
        <v>2.35</v>
      </c>
      <c r="O30" s="10">
        <f>(B29+(11/12))*0.3</f>
        <v>2.375</v>
      </c>
    </row>
    <row r="31" spans="2:15" ht="6.95" customHeight="1" x14ac:dyDescent="0.35"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2:15" ht="21.75" customHeight="1" x14ac:dyDescent="0.35">
      <c r="B32" s="2">
        <v>8</v>
      </c>
      <c r="C32" s="2" t="s">
        <v>12</v>
      </c>
      <c r="D32" s="34">
        <f t="shared" ref="D32:D38" si="5">B32*0.3</f>
        <v>2.4</v>
      </c>
    </row>
    <row r="33" spans="2:15" ht="21.75" customHeight="1" x14ac:dyDescent="0.35">
      <c r="D33" s="35"/>
      <c r="E33" s="20">
        <f>(B32+(1/12))*0.3</f>
        <v>2.4249999999999998</v>
      </c>
      <c r="F33" s="5">
        <f>(B32+(2/12))*0.3</f>
        <v>2.4500000000000002</v>
      </c>
      <c r="G33" s="9">
        <f>(B32+(3/12))*0.3</f>
        <v>2.4750000000000001</v>
      </c>
      <c r="H33" s="5">
        <f>(B32+(4/12))*0.3</f>
        <v>2.5</v>
      </c>
      <c r="I33" s="9">
        <f>(B32+(5/12))*0.3</f>
        <v>2.5249999999999999</v>
      </c>
      <c r="J33" s="5">
        <f>(B32+(6/12))*0.3</f>
        <v>2.5499999999999998</v>
      </c>
      <c r="K33" s="9">
        <f>(B32+(7/12))*0.3</f>
        <v>2.5750000000000002</v>
      </c>
      <c r="L33" s="5">
        <f>(B32+(8/12))*0.3</f>
        <v>2.6</v>
      </c>
      <c r="M33" s="9">
        <f>(B32+(9/12))*0.3</f>
        <v>2.625</v>
      </c>
      <c r="N33" s="5">
        <f>(B32+(10/12))*0.3</f>
        <v>2.65</v>
      </c>
      <c r="O33" s="9">
        <f>(B32+(11/12))*0.3</f>
        <v>2.6749999999999998</v>
      </c>
    </row>
    <row r="34" spans="2:15" ht="6.95" customHeight="1" x14ac:dyDescent="0.35"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2:15" ht="21.75" customHeight="1" x14ac:dyDescent="0.35">
      <c r="B35" s="2">
        <v>9</v>
      </c>
      <c r="C35" s="2" t="s">
        <v>12</v>
      </c>
      <c r="D35" s="30">
        <f t="shared" si="5"/>
        <v>2.7</v>
      </c>
    </row>
    <row r="36" spans="2:15" ht="21.75" customHeight="1" x14ac:dyDescent="0.35">
      <c r="D36" s="31"/>
      <c r="E36" s="10">
        <f>(B35+(1/12))*0.3</f>
        <v>2.7250000000000001</v>
      </c>
      <c r="F36" s="4">
        <f>(B35+(2/12))*0.3</f>
        <v>2.75</v>
      </c>
      <c r="G36" s="10">
        <f>(B35+(3/12))*0.3</f>
        <v>2.7749999999999999</v>
      </c>
      <c r="H36" s="4">
        <f>(B35+(4/12))*0.3</f>
        <v>2.8</v>
      </c>
      <c r="I36" s="10">
        <f>(B35+(5/12))*0.3</f>
        <v>2.8250000000000002</v>
      </c>
      <c r="J36" s="4">
        <f>(B35+(6/12))*0.3</f>
        <v>2.85</v>
      </c>
      <c r="K36" s="10">
        <f>(B35+(7/12))*0.3</f>
        <v>2.875</v>
      </c>
      <c r="L36" s="4">
        <f>(B35+(8/12))*0.3</f>
        <v>2.9</v>
      </c>
      <c r="M36" s="10">
        <f>(B35+(9/12))*0.3</f>
        <v>2.9249999999999998</v>
      </c>
      <c r="N36" s="4">
        <f>(B35+(10/12))*0.3</f>
        <v>2.95</v>
      </c>
      <c r="O36" s="10">
        <f>(B35+(11/12))*0.3</f>
        <v>2.9750000000000001</v>
      </c>
    </row>
    <row r="37" spans="2:15" ht="6.95" customHeight="1" x14ac:dyDescent="0.35"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2:15" ht="21.75" customHeight="1" x14ac:dyDescent="0.35">
      <c r="B38" s="2">
        <v>10</v>
      </c>
      <c r="C38" s="2" t="s">
        <v>12</v>
      </c>
      <c r="D38" s="34">
        <f t="shared" si="5"/>
        <v>3</v>
      </c>
    </row>
    <row r="39" spans="2:15" ht="21.75" customHeight="1" x14ac:dyDescent="0.35">
      <c r="D39" s="35"/>
      <c r="E39" s="13">
        <f>3+((1/12)*(1/3))</f>
        <v>3.0278</v>
      </c>
      <c r="F39" s="5">
        <f>3+((2/12)*(1/3))</f>
        <v>3.0556000000000001</v>
      </c>
      <c r="G39" s="9">
        <f>3+((3/12)*(1/3))</f>
        <v>3.0832999999999999</v>
      </c>
      <c r="H39" s="5">
        <f>3+((4/12)*(1/3))</f>
        <v>3.1111</v>
      </c>
      <c r="I39" s="9">
        <f>3+((5/12)*(1/3))</f>
        <v>3.1389</v>
      </c>
      <c r="J39" s="5">
        <f>3+((6/12)*(1/3))</f>
        <v>3.1667000000000001</v>
      </c>
      <c r="K39" s="9">
        <f>3+((7/12)*(1/3))</f>
        <v>3.1943999999999999</v>
      </c>
      <c r="L39" s="5">
        <f>3+((8/12)*(1/3))</f>
        <v>3.2222</v>
      </c>
      <c r="M39" s="9">
        <f>3+((9/12)*(1/3))</f>
        <v>3.25</v>
      </c>
      <c r="N39" s="5">
        <f>3+((10/12)*(1/3))</f>
        <v>3.2778</v>
      </c>
      <c r="O39" s="9">
        <f>3+((11/12)*(1/3))</f>
        <v>3.3056000000000001</v>
      </c>
    </row>
    <row r="40" spans="2:15" ht="6.95" customHeight="1" x14ac:dyDescent="0.35"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2:15" ht="21.75" customHeight="1" x14ac:dyDescent="0.35">
      <c r="B41" s="2">
        <v>11</v>
      </c>
      <c r="C41" s="2" t="s">
        <v>12</v>
      </c>
      <c r="D41" s="30">
        <f>3+((B41-10)*1/3)</f>
        <v>3.3332999999999999</v>
      </c>
    </row>
    <row r="42" spans="2:15" ht="21.75" customHeight="1" x14ac:dyDescent="0.35">
      <c r="D42" s="31"/>
      <c r="E42" s="10">
        <f>D41+(1/12*1/3)</f>
        <v>3.3611</v>
      </c>
      <c r="F42" s="4">
        <f>D41+(2/12*1/3)</f>
        <v>3.3889</v>
      </c>
      <c r="G42" s="10">
        <f>D41+(3/12*1/3)</f>
        <v>3.4165999999999999</v>
      </c>
      <c r="H42" s="4">
        <f>D41+(4/12*1/3)</f>
        <v>3.4443999999999999</v>
      </c>
      <c r="I42" s="10">
        <f>D41+(5/12*1/3)</f>
        <v>3.4722</v>
      </c>
      <c r="J42" s="4">
        <f>D41+(6/12*1/3)</f>
        <v>3.5</v>
      </c>
      <c r="K42" s="10">
        <f>D41+(7/12*1/3)</f>
        <v>3.5276999999999998</v>
      </c>
      <c r="L42" s="4">
        <f>D41+(8/12*1/3)</f>
        <v>3.5554999999999999</v>
      </c>
      <c r="M42" s="10">
        <f>D41+(9/12*1/3)</f>
        <v>3.5832999999999999</v>
      </c>
      <c r="N42" s="4">
        <f>D41+(10/12*1/3)</f>
        <v>3.6111</v>
      </c>
      <c r="O42" s="10">
        <f>D41+(11/12*1/3)</f>
        <v>3.6389</v>
      </c>
    </row>
    <row r="43" spans="2:15" ht="6.95" customHeight="1" x14ac:dyDescent="0.35"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2:15" ht="21.75" customHeight="1" x14ac:dyDescent="0.35">
      <c r="B44" s="2">
        <v>12</v>
      </c>
      <c r="C44" s="2" t="s">
        <v>12</v>
      </c>
      <c r="D44" s="34">
        <f t="shared" ref="D44:D128" si="6">3+((B44-10)*1/3)</f>
        <v>3.6667000000000001</v>
      </c>
    </row>
    <row r="45" spans="2:15" ht="21.75" customHeight="1" x14ac:dyDescent="0.35">
      <c r="D45" s="35"/>
      <c r="E45" s="21">
        <f>D44+(1/12*1/3)</f>
        <v>3.6945000000000001</v>
      </c>
      <c r="F45" s="5">
        <f>D44+(2/12*1/3)</f>
        <v>3.7223000000000002</v>
      </c>
      <c r="G45" s="21">
        <f>D44+(3/12*1/3)</f>
        <v>3.75</v>
      </c>
      <c r="H45" s="5">
        <f>D44+(4/12*1/3)</f>
        <v>3.7778</v>
      </c>
      <c r="I45" s="21">
        <f>D44+(5/12*1/3)</f>
        <v>3.8056000000000001</v>
      </c>
      <c r="J45" s="5">
        <f>D44+(6/12*1/3)</f>
        <v>3.8334000000000001</v>
      </c>
      <c r="K45" s="21">
        <f>D44+(7/12*1/3)</f>
        <v>3.8611</v>
      </c>
      <c r="L45" s="5">
        <f>D44+(8/12*1/3)</f>
        <v>3.8889</v>
      </c>
      <c r="M45" s="21">
        <f>D44+(9/12*1/3)</f>
        <v>3.9167000000000001</v>
      </c>
      <c r="N45" s="5">
        <f>D44+(10/12*1/3)</f>
        <v>3.9445000000000001</v>
      </c>
      <c r="O45" s="21">
        <f>D44+(11/12*1/3)</f>
        <v>3.9723000000000002</v>
      </c>
    </row>
    <row r="46" spans="2:15" ht="6.95" customHeight="1" x14ac:dyDescent="0.35"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2:15" ht="21.75" customHeight="1" x14ac:dyDescent="0.35">
      <c r="B47" s="2">
        <v>13</v>
      </c>
      <c r="C47" s="2" t="s">
        <v>12</v>
      </c>
      <c r="D47" s="30">
        <f t="shared" si="6"/>
        <v>4</v>
      </c>
    </row>
    <row r="48" spans="2:15" ht="21.75" customHeight="1" x14ac:dyDescent="0.35">
      <c r="D48" s="31"/>
      <c r="E48" s="10">
        <f>D47+(1/12*1/3)</f>
        <v>4.0278</v>
      </c>
      <c r="F48" s="4">
        <f>D47+(2/12*1/3)</f>
        <v>4.0556000000000001</v>
      </c>
      <c r="G48" s="10">
        <f>D47+(3/12*1/3)</f>
        <v>4.0833000000000004</v>
      </c>
      <c r="H48" s="22">
        <f>D47+(4/12*1/3)</f>
        <v>4.1109999999999998</v>
      </c>
      <c r="I48" s="10">
        <f>D47+(5/12*1/3)</f>
        <v>4.1388999999999996</v>
      </c>
      <c r="J48" s="4">
        <f>D47+(6/12*1/3)</f>
        <v>4.1666999999999996</v>
      </c>
      <c r="K48" s="10">
        <f>D47+(7/12*1/3)</f>
        <v>4.1943999999999999</v>
      </c>
      <c r="L48" s="4">
        <f>D47+(8/12*1/3)</f>
        <v>4.2222</v>
      </c>
      <c r="M48" s="10">
        <f>D47+(9/12*1/3)</f>
        <v>4.25</v>
      </c>
      <c r="N48" s="4">
        <f>D47+(10/12*1/3)</f>
        <v>4.2778</v>
      </c>
      <c r="O48" s="10">
        <f>D47+(11/12*1/3)</f>
        <v>4.3056000000000001</v>
      </c>
    </row>
    <row r="49" spans="2:15" ht="6.95" customHeight="1" x14ac:dyDescent="0.35"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2:15" ht="21.75" customHeight="1" x14ac:dyDescent="0.35">
      <c r="B50" s="2">
        <v>14</v>
      </c>
      <c r="C50" s="2" t="s">
        <v>12</v>
      </c>
      <c r="D50" s="34">
        <f t="shared" si="6"/>
        <v>4.3333000000000004</v>
      </c>
    </row>
    <row r="51" spans="2:15" ht="21.75" customHeight="1" x14ac:dyDescent="0.35">
      <c r="D51" s="35"/>
      <c r="E51" s="21">
        <f>D50+(1/12*1/3)</f>
        <v>4.3611000000000004</v>
      </c>
      <c r="F51" s="5">
        <f>D50+(2/12*1/3)</f>
        <v>4.3888999999999996</v>
      </c>
      <c r="G51" s="21">
        <f>D50+(3/12*1/3)</f>
        <v>4.4165999999999999</v>
      </c>
      <c r="H51" s="5">
        <f>D50+(4/12*1/3)</f>
        <v>4.4443999999999999</v>
      </c>
      <c r="I51" s="21">
        <f>D50+(5/12*1/3)</f>
        <v>4.4722</v>
      </c>
      <c r="J51" s="5">
        <f>D50+(6/12*1/3)</f>
        <v>4.5</v>
      </c>
      <c r="K51" s="21">
        <f>D50+(7/12*1/3)</f>
        <v>4.5277000000000003</v>
      </c>
      <c r="L51" s="5">
        <f>D50+(8/12*1/3)</f>
        <v>4.5555000000000003</v>
      </c>
      <c r="M51" s="21">
        <f>D50+(9/12*1/3)</f>
        <v>4.5833000000000004</v>
      </c>
      <c r="N51" s="5">
        <f>D50+(10/12*1/3)</f>
        <v>4.6111000000000004</v>
      </c>
      <c r="O51" s="21">
        <f>D50+(11/12*1/3)</f>
        <v>4.6388999999999996</v>
      </c>
    </row>
    <row r="52" spans="2:15" ht="6.95" customHeight="1" x14ac:dyDescent="0.35"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2:15" ht="21.75" customHeight="1" x14ac:dyDescent="0.35">
      <c r="B53" s="2">
        <v>15</v>
      </c>
      <c r="C53" s="2" t="s">
        <v>12</v>
      </c>
      <c r="D53" s="30">
        <f t="shared" si="6"/>
        <v>4.6666999999999996</v>
      </c>
    </row>
    <row r="54" spans="2:15" ht="21.75" customHeight="1" x14ac:dyDescent="0.35">
      <c r="D54" s="31"/>
      <c r="E54" s="10">
        <f>D53+(1/12*1/3)</f>
        <v>4.6944999999999997</v>
      </c>
      <c r="F54" s="4">
        <f>D53+(2/12*1/3)</f>
        <v>4.7222999999999997</v>
      </c>
      <c r="G54" s="10">
        <f>D53+(3/12*1/3)</f>
        <v>4.75</v>
      </c>
      <c r="H54" s="4">
        <f>D53+(4/12*1/3)</f>
        <v>4.7778</v>
      </c>
      <c r="I54" s="10">
        <f>D53+(5/12*1/3)</f>
        <v>4.8056000000000001</v>
      </c>
      <c r="J54" s="4">
        <f>D53+(6/12*1/3)</f>
        <v>4.8334000000000001</v>
      </c>
      <c r="K54" s="10">
        <f>D53+(7/12*1/3)</f>
        <v>4.8611000000000004</v>
      </c>
      <c r="L54" s="4">
        <f>D53+(8/12*1/3)</f>
        <v>4.8888999999999996</v>
      </c>
      <c r="M54" s="10">
        <f>D53+(9/12*1/3)</f>
        <v>4.9166999999999996</v>
      </c>
      <c r="N54" s="4">
        <f>D53+(10/12*1/3)</f>
        <v>4.9444999999999997</v>
      </c>
      <c r="O54" s="10">
        <f>D53+(11/12*1/3)</f>
        <v>4.9722999999999997</v>
      </c>
    </row>
    <row r="55" spans="2:15" ht="6.95" customHeight="1" x14ac:dyDescent="0.35"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2:15" ht="21.75" customHeight="1" x14ac:dyDescent="0.35">
      <c r="B56" s="2">
        <v>16</v>
      </c>
      <c r="C56" s="2" t="s">
        <v>12</v>
      </c>
      <c r="D56" s="34">
        <f t="shared" si="6"/>
        <v>5</v>
      </c>
    </row>
    <row r="57" spans="2:15" ht="21.75" customHeight="1" x14ac:dyDescent="0.35">
      <c r="D57" s="35"/>
      <c r="E57" s="21">
        <f>D56+(1/12*1/3)</f>
        <v>5.0278</v>
      </c>
      <c r="F57" s="5">
        <f>D56+(2/12*1/3)</f>
        <v>5.0556000000000001</v>
      </c>
      <c r="G57" s="21">
        <f>D56+(3/12*1/3)</f>
        <v>5.0833000000000004</v>
      </c>
      <c r="H57" s="5">
        <f>D56+(4/12*1/3)</f>
        <v>5.1111000000000004</v>
      </c>
      <c r="I57" s="21">
        <f>D56+(5/12*1/3)</f>
        <v>5.1388999999999996</v>
      </c>
      <c r="J57" s="5">
        <f>D56+(6/12*1/3)</f>
        <v>5.1666999999999996</v>
      </c>
      <c r="K57" s="21">
        <f>D56+(7/12*1/3)</f>
        <v>5.1943999999999999</v>
      </c>
      <c r="L57" s="5">
        <f>D56+(8/12*1/3)</f>
        <v>5.2222</v>
      </c>
      <c r="M57" s="21">
        <f>D56+(9/12*1/3)</f>
        <v>5.25</v>
      </c>
      <c r="N57" s="5">
        <f>D56+(10/12*1/3)</f>
        <v>5.2778</v>
      </c>
      <c r="O57" s="21">
        <f>D56+(11/12*1/3)</f>
        <v>5.3056000000000001</v>
      </c>
    </row>
    <row r="58" spans="2:15" ht="6.95" customHeight="1" x14ac:dyDescent="0.35"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2:15" ht="21.75" customHeight="1" x14ac:dyDescent="0.35">
      <c r="B59" s="2">
        <v>17</v>
      </c>
      <c r="C59" s="2" t="s">
        <v>12</v>
      </c>
      <c r="D59" s="30">
        <f t="shared" si="6"/>
        <v>5.3333000000000004</v>
      </c>
    </row>
    <row r="60" spans="2:15" ht="21.75" customHeight="1" x14ac:dyDescent="0.35">
      <c r="D60" s="31"/>
      <c r="E60" s="10">
        <f>D59+(1/12*1/3)</f>
        <v>5.3611000000000004</v>
      </c>
      <c r="F60" s="4">
        <f>D59+(2/12*1/3)</f>
        <v>5.3888999999999996</v>
      </c>
      <c r="G60" s="10">
        <f>D59+(3/12*1/3)</f>
        <v>5.4165999999999999</v>
      </c>
      <c r="H60" s="4">
        <f>D59+(4/12*1/3)</f>
        <v>5.4443999999999999</v>
      </c>
      <c r="I60" s="10">
        <f>D59+(5/12*1/3)</f>
        <v>5.4722</v>
      </c>
      <c r="J60" s="4">
        <f>D59+(6/12*1/3)</f>
        <v>5.5</v>
      </c>
      <c r="K60" s="10">
        <f>D59+(7/12*1/3)</f>
        <v>5.5277000000000003</v>
      </c>
      <c r="L60" s="4">
        <f>D59+(8/12*1/3)</f>
        <v>5.5555000000000003</v>
      </c>
      <c r="M60" s="10">
        <f>D59+(9/12*1/3)</f>
        <v>5.5833000000000004</v>
      </c>
      <c r="N60" s="4">
        <f>D59+(10/12*1/3)</f>
        <v>5.6111000000000004</v>
      </c>
      <c r="O60" s="10">
        <f>D59+(11/12*1/3)</f>
        <v>5.6388999999999996</v>
      </c>
    </row>
    <row r="61" spans="2:15" ht="6.95" customHeight="1" x14ac:dyDescent="0.35"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2:15" ht="21.75" customHeight="1" x14ac:dyDescent="0.35">
      <c r="B62" s="2">
        <v>18</v>
      </c>
      <c r="C62" s="2" t="s">
        <v>12</v>
      </c>
      <c r="D62" s="34">
        <f t="shared" si="6"/>
        <v>5.6666999999999996</v>
      </c>
    </row>
    <row r="63" spans="2:15" ht="21.75" customHeight="1" x14ac:dyDescent="0.35">
      <c r="D63" s="35"/>
      <c r="E63" s="21">
        <f>D62+(1/12*1/3)</f>
        <v>5.6944999999999997</v>
      </c>
      <c r="F63" s="5">
        <f>D62+(2/12*1/3)</f>
        <v>5.7222999999999997</v>
      </c>
      <c r="G63" s="21">
        <f>D62+(3/12*1/3)</f>
        <v>5.75</v>
      </c>
      <c r="H63" s="5">
        <f>D62+(4/12*1/3)</f>
        <v>5.7778</v>
      </c>
      <c r="I63" s="21">
        <f>D62+(5/12*1/3)</f>
        <v>5.8056000000000001</v>
      </c>
      <c r="J63" s="5">
        <f>D62+(6/12*1/3)</f>
        <v>5.8334000000000001</v>
      </c>
      <c r="K63" s="21">
        <f>D62+(7/12*1/3)</f>
        <v>5.8611000000000004</v>
      </c>
      <c r="L63" s="5">
        <f>D62+(8/12*1/3)</f>
        <v>5.8888999999999996</v>
      </c>
      <c r="M63" s="21">
        <f>D62+(9/12*1/3)</f>
        <v>5.9166999999999996</v>
      </c>
      <c r="N63" s="5">
        <f>D62+(10/12*1/3)</f>
        <v>5.9444999999999997</v>
      </c>
      <c r="O63" s="21">
        <f>D62+(11/12*1/3)</f>
        <v>5.9722999999999997</v>
      </c>
    </row>
    <row r="64" spans="2:15" ht="6.95" customHeight="1" x14ac:dyDescent="0.35"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2:15" ht="21.75" customHeight="1" x14ac:dyDescent="0.35">
      <c r="B65" s="2">
        <v>19</v>
      </c>
      <c r="C65" s="2" t="s">
        <v>12</v>
      </c>
      <c r="D65" s="30">
        <f t="shared" si="6"/>
        <v>6</v>
      </c>
    </row>
    <row r="66" spans="2:15" ht="21.75" customHeight="1" x14ac:dyDescent="0.35">
      <c r="D66" s="31"/>
      <c r="E66" s="10">
        <f>D65+(1/12*1/3)</f>
        <v>6.0278</v>
      </c>
      <c r="F66" s="4">
        <f>D65+(2/12*1/3)</f>
        <v>6.0556000000000001</v>
      </c>
      <c r="G66" s="10">
        <f>D65+(3/12*1/3)</f>
        <v>6.0833000000000004</v>
      </c>
      <c r="H66" s="4">
        <f>D65+(4/12*1/3)</f>
        <v>6.1111000000000004</v>
      </c>
      <c r="I66" s="10">
        <f>D65+(5/12*1/3)</f>
        <v>6.1388999999999996</v>
      </c>
      <c r="J66" s="4">
        <f>D65+(6/12*1/3)</f>
        <v>6.1666999999999996</v>
      </c>
      <c r="K66" s="10">
        <f>D65+(7/12*1/3)</f>
        <v>6.1943999999999999</v>
      </c>
      <c r="L66" s="4">
        <f>D65+(8/12*1/3)</f>
        <v>6.2222</v>
      </c>
      <c r="M66" s="10">
        <f>D65+(9/12*1/3)</f>
        <v>6.25</v>
      </c>
      <c r="N66" s="4">
        <f>D65+(10/12*1/3)</f>
        <v>6.2778</v>
      </c>
      <c r="O66" s="10">
        <f>D65+(11/12*1/3)</f>
        <v>6.3056000000000001</v>
      </c>
    </row>
    <row r="67" spans="2:15" ht="6.95" customHeight="1" x14ac:dyDescent="0.35"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2:15" ht="21.75" customHeight="1" x14ac:dyDescent="0.35">
      <c r="B68" s="2">
        <v>20</v>
      </c>
      <c r="C68" s="2" t="s">
        <v>12</v>
      </c>
      <c r="D68" s="34">
        <f t="shared" si="6"/>
        <v>6.3333000000000004</v>
      </c>
    </row>
    <row r="69" spans="2:15" ht="21.75" customHeight="1" x14ac:dyDescent="0.35">
      <c r="D69" s="35"/>
      <c r="E69" s="21">
        <f>D68+(1/12*1/3)</f>
        <v>6.3611000000000004</v>
      </c>
      <c r="F69" s="5">
        <f>D68+(2/12*1/3)</f>
        <v>6.3888999999999996</v>
      </c>
      <c r="G69" s="21">
        <f>D68+(3/12*1/3)</f>
        <v>6.4165999999999999</v>
      </c>
      <c r="H69" s="5">
        <f>D68+(4/12*1/3)</f>
        <v>6.4443999999999999</v>
      </c>
      <c r="I69" s="21">
        <f>D68+(5/12*1/3)</f>
        <v>6.4722</v>
      </c>
      <c r="J69" s="5">
        <f>D68+(6/12*1/3)</f>
        <v>6.5</v>
      </c>
      <c r="K69" s="21">
        <f>D68+(7/12*1/3)</f>
        <v>6.5277000000000003</v>
      </c>
      <c r="L69" s="5">
        <f>D68+(8/12*1/3)</f>
        <v>6.5555000000000003</v>
      </c>
      <c r="M69" s="21">
        <f>D68+(9/12*1/3)</f>
        <v>6.5833000000000004</v>
      </c>
      <c r="N69" s="5">
        <f>D68+(10/12*1/3)</f>
        <v>6.6111000000000004</v>
      </c>
      <c r="O69" s="21">
        <f>D68+(11/12*1/3)</f>
        <v>6.6388999999999996</v>
      </c>
    </row>
    <row r="70" spans="2:15" ht="6.95" customHeight="1" x14ac:dyDescent="0.35"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2:15" ht="21.75" customHeight="1" x14ac:dyDescent="0.35">
      <c r="B71" s="2">
        <v>21</v>
      </c>
      <c r="C71" s="2" t="s">
        <v>12</v>
      </c>
      <c r="D71" s="30">
        <f t="shared" si="6"/>
        <v>6.6666999999999996</v>
      </c>
    </row>
    <row r="72" spans="2:15" ht="21.75" customHeight="1" x14ac:dyDescent="0.35">
      <c r="D72" s="31"/>
      <c r="E72" s="10">
        <f>D71+(1/12*1/3)</f>
        <v>6.6944999999999997</v>
      </c>
      <c r="F72" s="4">
        <f>D71+(2/12*1/3)</f>
        <v>6.7222999999999997</v>
      </c>
      <c r="G72" s="10">
        <f>D71+(3/12*1/3)</f>
        <v>6.75</v>
      </c>
      <c r="H72" s="4">
        <f>D71+(4/12*1/3)</f>
        <v>6.7778</v>
      </c>
      <c r="I72" s="10">
        <f>D71+(5/12*1/3)</f>
        <v>6.8056000000000001</v>
      </c>
      <c r="J72" s="4">
        <f>D71+(6/12*1/3)</f>
        <v>6.8334000000000001</v>
      </c>
      <c r="K72" s="10">
        <f>D71+(7/12*1/3)</f>
        <v>6.8611000000000004</v>
      </c>
      <c r="L72" s="4">
        <f>D71+(8/12*1/3)</f>
        <v>6.8888999999999996</v>
      </c>
      <c r="M72" s="10">
        <f>D71+(9/12*1/3)</f>
        <v>6.9166999999999996</v>
      </c>
      <c r="N72" s="4">
        <f>D71+(10/12*1/3)</f>
        <v>6.9444999999999997</v>
      </c>
      <c r="O72" s="10">
        <f>D71+(11/12*1/3)</f>
        <v>6.9722999999999997</v>
      </c>
    </row>
    <row r="73" spans="2:15" ht="6.95" customHeight="1" x14ac:dyDescent="0.35"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</row>
    <row r="74" spans="2:15" ht="21.75" customHeight="1" x14ac:dyDescent="0.35">
      <c r="B74" s="2">
        <v>22</v>
      </c>
      <c r="C74" s="2" t="s">
        <v>12</v>
      </c>
      <c r="D74" s="34">
        <f t="shared" si="6"/>
        <v>7</v>
      </c>
    </row>
    <row r="75" spans="2:15" ht="21.75" customHeight="1" x14ac:dyDescent="0.35">
      <c r="D75" s="35"/>
      <c r="E75" s="21">
        <f>D74+(1/12*1/3)</f>
        <v>7.0278</v>
      </c>
      <c r="F75" s="5">
        <f>D74+(2/12*1/3)</f>
        <v>7.0556000000000001</v>
      </c>
      <c r="G75" s="21">
        <f>D74+(3/12*1/3)</f>
        <v>7.0833000000000004</v>
      </c>
      <c r="H75" s="5">
        <f>D74+(4/12*1/3)</f>
        <v>7.1111000000000004</v>
      </c>
      <c r="I75" s="21">
        <f>D74+(5/12*1/3)</f>
        <v>7.1388999999999996</v>
      </c>
      <c r="J75" s="5">
        <f>D74+(6/12*1/3)</f>
        <v>7.1666999999999996</v>
      </c>
      <c r="K75" s="21">
        <f>D74+(7/12*1/3)</f>
        <v>7.1943999999999999</v>
      </c>
      <c r="L75" s="5">
        <f>D74+(8/12*1/3)</f>
        <v>7.2222</v>
      </c>
      <c r="M75" s="21">
        <f>D74+(9/12*1/3)</f>
        <v>7.25</v>
      </c>
      <c r="N75" s="5">
        <f>D74+(10/12*1/3)</f>
        <v>7.2778</v>
      </c>
      <c r="O75" s="21">
        <f>D74+(11/12*1/3)</f>
        <v>7.3056000000000001</v>
      </c>
    </row>
    <row r="76" spans="2:15" ht="6.95" customHeight="1" x14ac:dyDescent="0.35"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2:15" ht="21.75" customHeight="1" x14ac:dyDescent="0.35">
      <c r="B77" s="2">
        <v>23</v>
      </c>
      <c r="C77" s="2" t="s">
        <v>12</v>
      </c>
      <c r="D77" s="30">
        <f t="shared" si="6"/>
        <v>7.3333000000000004</v>
      </c>
    </row>
    <row r="78" spans="2:15" ht="21.75" customHeight="1" x14ac:dyDescent="0.35">
      <c r="D78" s="31"/>
      <c r="E78" s="10">
        <f>D77+(1/12*1/3)</f>
        <v>7.3611000000000004</v>
      </c>
      <c r="F78" s="4">
        <f>D77+(2/12*1/3)</f>
        <v>7.3888999999999996</v>
      </c>
      <c r="G78" s="10">
        <f>D77+(3/12*1/3)</f>
        <v>7.4165999999999999</v>
      </c>
      <c r="H78" s="4">
        <f>D77+(4/12*1/3)</f>
        <v>7.4443999999999999</v>
      </c>
      <c r="I78" s="10">
        <f>D77+(5/12*1/3)</f>
        <v>7.4722</v>
      </c>
      <c r="J78" s="4">
        <f>D77+(6/12*1/3)</f>
        <v>7.5</v>
      </c>
      <c r="K78" s="10">
        <f>D77+(7/12*1/3)</f>
        <v>7.5277000000000003</v>
      </c>
      <c r="L78" s="4">
        <f>D77+(8/12*1/3)</f>
        <v>7.5555000000000003</v>
      </c>
      <c r="M78" s="10">
        <f>D77+(9/12*1/3)</f>
        <v>7.5833000000000004</v>
      </c>
      <c r="N78" s="4">
        <f>D77+(10/12*1/3)</f>
        <v>7.6111000000000004</v>
      </c>
      <c r="O78" s="10">
        <f>D77+(11/12*1/3)</f>
        <v>7.6388999999999996</v>
      </c>
    </row>
    <row r="79" spans="2:15" ht="6.95" customHeight="1" x14ac:dyDescent="0.35"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2:15" ht="21.75" customHeight="1" x14ac:dyDescent="0.35">
      <c r="B80" s="2">
        <v>24</v>
      </c>
      <c r="C80" s="2" t="s">
        <v>12</v>
      </c>
      <c r="D80" s="34">
        <f t="shared" si="6"/>
        <v>7.6666999999999996</v>
      </c>
    </row>
    <row r="81" spans="2:15" ht="21.75" customHeight="1" x14ac:dyDescent="0.35">
      <c r="D81" s="35"/>
      <c r="E81" s="21">
        <f>D80+(1/12*1/3)</f>
        <v>7.6944999999999997</v>
      </c>
      <c r="F81" s="5">
        <f>D80+(2/12*1/3)</f>
        <v>7.7222999999999997</v>
      </c>
      <c r="G81" s="21">
        <f>D80+(3/12*1/3)</f>
        <v>7.75</v>
      </c>
      <c r="H81" s="5">
        <f>D80+(4/12*1/3)</f>
        <v>7.7778</v>
      </c>
      <c r="I81" s="21">
        <f>D80+(5/12*1/3)</f>
        <v>7.8056000000000001</v>
      </c>
      <c r="J81" s="5">
        <f>D80+(6/12*1/3)</f>
        <v>7.8334000000000001</v>
      </c>
      <c r="K81" s="21">
        <f>D80+(7/12*1/3)</f>
        <v>7.8611000000000004</v>
      </c>
      <c r="L81" s="5">
        <f>D80+(8/12*1/3)</f>
        <v>7.8888999999999996</v>
      </c>
      <c r="M81" s="21">
        <f>D80+(9/12*1/3)</f>
        <v>7.9166999999999996</v>
      </c>
      <c r="N81" s="5">
        <f>D80+(10/12*1/3)</f>
        <v>7.9444999999999997</v>
      </c>
      <c r="O81" s="21">
        <f>D80+(11/12*1/3)</f>
        <v>7.9722999999999997</v>
      </c>
    </row>
    <row r="82" spans="2:15" ht="6.95" customHeight="1" x14ac:dyDescent="0.35"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2:15" ht="21.75" customHeight="1" x14ac:dyDescent="0.35">
      <c r="B83" s="2">
        <v>25</v>
      </c>
      <c r="C83" s="2" t="s">
        <v>12</v>
      </c>
      <c r="D83" s="30">
        <f t="shared" si="6"/>
        <v>8</v>
      </c>
    </row>
    <row r="84" spans="2:15" ht="21.75" customHeight="1" x14ac:dyDescent="0.35">
      <c r="D84" s="31"/>
      <c r="E84" s="10">
        <f>D83+(1/12*1/3)</f>
        <v>8.0277999999999992</v>
      </c>
      <c r="F84" s="4">
        <f>D83+(2/12*1/3)</f>
        <v>8.0556000000000001</v>
      </c>
      <c r="G84" s="10">
        <f>D83+(3/12*1/3)</f>
        <v>8.0832999999999995</v>
      </c>
      <c r="H84" s="4">
        <f>D83+(4/12*1/3)</f>
        <v>8.1111000000000004</v>
      </c>
      <c r="I84" s="10">
        <f>D83+(5/12*1/3)</f>
        <v>8.1388999999999996</v>
      </c>
      <c r="J84" s="4">
        <f>D83+(6/12*1/3)</f>
        <v>8.1667000000000005</v>
      </c>
      <c r="K84" s="10">
        <f>D83+(7/12*1/3)</f>
        <v>8.1943999999999999</v>
      </c>
      <c r="L84" s="4">
        <f>D83+(8/12*1/3)</f>
        <v>8.2222000000000008</v>
      </c>
      <c r="M84" s="10">
        <f>D83+(9/12*1/3)</f>
        <v>8.25</v>
      </c>
      <c r="N84" s="4">
        <f>D83+(10/12*1/3)</f>
        <v>8.2777999999999992</v>
      </c>
      <c r="O84" s="10">
        <f>D83+(11/12*1/3)</f>
        <v>8.3056000000000001</v>
      </c>
    </row>
    <row r="85" spans="2:15" ht="6.95" customHeight="1" x14ac:dyDescent="0.35"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2:15" ht="21.75" customHeight="1" x14ac:dyDescent="0.35">
      <c r="B86" s="2">
        <v>26</v>
      </c>
      <c r="C86" s="2" t="s">
        <v>12</v>
      </c>
      <c r="D86" s="34">
        <f t="shared" si="6"/>
        <v>8.3332999999999995</v>
      </c>
    </row>
    <row r="87" spans="2:15" ht="21.75" customHeight="1" x14ac:dyDescent="0.35">
      <c r="D87" s="35"/>
      <c r="E87" s="21">
        <f>D86+(1/12*1/3)</f>
        <v>8.3611000000000004</v>
      </c>
      <c r="F87" s="5">
        <f>D86+(2/12*1/3)</f>
        <v>8.3888999999999996</v>
      </c>
      <c r="G87" s="21">
        <f>D86+(3/12*1/3)</f>
        <v>8.4166000000000007</v>
      </c>
      <c r="H87" s="5">
        <f>D86+(4/12*1/3)</f>
        <v>8.4443999999999999</v>
      </c>
      <c r="I87" s="21">
        <f>D86+(5/12*1/3)</f>
        <v>8.4722000000000008</v>
      </c>
      <c r="J87" s="5">
        <f>D86+(6/12*1/3)</f>
        <v>8.5</v>
      </c>
      <c r="K87" s="21">
        <f>D86+(7/12*1/3)</f>
        <v>8.5276999999999994</v>
      </c>
      <c r="L87" s="5">
        <f>D86+(8/12*1/3)</f>
        <v>8.5555000000000003</v>
      </c>
      <c r="M87" s="21">
        <f>D86+(9/12*1/3)</f>
        <v>8.5832999999999995</v>
      </c>
      <c r="N87" s="5">
        <f>D86+(10/12*1/3)</f>
        <v>8.6111000000000004</v>
      </c>
      <c r="O87" s="21">
        <f>D86+(11/12*1/3)</f>
        <v>8.6388999999999996</v>
      </c>
    </row>
    <row r="88" spans="2:15" ht="6.95" customHeight="1" x14ac:dyDescent="0.35"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2:15" ht="21.75" customHeight="1" x14ac:dyDescent="0.35">
      <c r="B89" s="2">
        <v>27</v>
      </c>
      <c r="C89" s="2" t="s">
        <v>12</v>
      </c>
      <c r="D89" s="30">
        <f t="shared" si="6"/>
        <v>8.6667000000000005</v>
      </c>
    </row>
    <row r="90" spans="2:15" ht="21.75" customHeight="1" x14ac:dyDescent="0.35">
      <c r="D90" s="31"/>
      <c r="E90" s="10">
        <f>D89+(1/12*1/3)</f>
        <v>8.6944999999999997</v>
      </c>
      <c r="F90" s="4">
        <f>D89+(2/12*1/3)</f>
        <v>8.7223000000000006</v>
      </c>
      <c r="G90" s="10">
        <f>D89+(3/12*1/3)</f>
        <v>8.75</v>
      </c>
      <c r="H90" s="4">
        <f>D89+(4/12*1/3)</f>
        <v>8.7777999999999992</v>
      </c>
      <c r="I90" s="10">
        <f>D89+(5/12*1/3)</f>
        <v>8.8056000000000001</v>
      </c>
      <c r="J90" s="4">
        <f>D89+(6/12*1/3)</f>
        <v>8.8333999999999993</v>
      </c>
      <c r="K90" s="10">
        <f>D89+(7/12*1/3)</f>
        <v>8.8611000000000004</v>
      </c>
      <c r="L90" s="4">
        <f>D89+(8/12*1/3)</f>
        <v>8.8888999999999996</v>
      </c>
      <c r="M90" s="10">
        <f>D89+(9/12*1/3)</f>
        <v>8.9167000000000005</v>
      </c>
      <c r="N90" s="4">
        <f>D89+(10/12*1/3)</f>
        <v>8.9444999999999997</v>
      </c>
      <c r="O90" s="10">
        <f>D89+(11/12*1/3)</f>
        <v>8.9723000000000006</v>
      </c>
    </row>
    <row r="91" spans="2:15" ht="6.95" customHeight="1" x14ac:dyDescent="0.35"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2:15" ht="21.75" customHeight="1" x14ac:dyDescent="0.35">
      <c r="B92" s="2">
        <v>28</v>
      </c>
      <c r="C92" s="2" t="s">
        <v>12</v>
      </c>
      <c r="D92" s="34">
        <f t="shared" si="6"/>
        <v>9</v>
      </c>
    </row>
    <row r="93" spans="2:15" ht="21.75" customHeight="1" x14ac:dyDescent="0.35">
      <c r="D93" s="35"/>
      <c r="E93" s="21">
        <f>D92+(1/12*1/3)</f>
        <v>9.0277999999999992</v>
      </c>
      <c r="F93" s="5">
        <f>D92+(2/12*1/3)</f>
        <v>9.0556000000000001</v>
      </c>
      <c r="G93" s="21">
        <f>D92+(3/12*1/3)</f>
        <v>9.0832999999999995</v>
      </c>
      <c r="H93" s="5">
        <f>D92+(4/12*1/3)</f>
        <v>9.1111000000000004</v>
      </c>
      <c r="I93" s="21">
        <f>D92+(5/12*1/3)</f>
        <v>9.1388999999999996</v>
      </c>
      <c r="J93" s="5">
        <f>D92+(6/12*1/3)</f>
        <v>9.1667000000000005</v>
      </c>
      <c r="K93" s="21">
        <f>D92+(7/12*1/3)</f>
        <v>9.1943999999999999</v>
      </c>
      <c r="L93" s="5">
        <f>D92+(8/12*1/3)</f>
        <v>9.2222000000000008</v>
      </c>
      <c r="M93" s="21">
        <f>D92+(9/12*1/3)</f>
        <v>9.25</v>
      </c>
      <c r="N93" s="5">
        <f>D92+(10/12*1/3)</f>
        <v>9.2777999999999992</v>
      </c>
      <c r="O93" s="21">
        <f>D92+(11/12*1/3)</f>
        <v>9.3056000000000001</v>
      </c>
    </row>
    <row r="94" spans="2:15" ht="6.95" customHeight="1" x14ac:dyDescent="0.35"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2:15" ht="21.75" customHeight="1" x14ac:dyDescent="0.35">
      <c r="B95" s="2">
        <v>29</v>
      </c>
      <c r="C95" s="2" t="s">
        <v>12</v>
      </c>
      <c r="D95" s="30">
        <f t="shared" si="6"/>
        <v>9.3332999999999995</v>
      </c>
    </row>
    <row r="96" spans="2:15" ht="21.75" customHeight="1" x14ac:dyDescent="0.35">
      <c r="D96" s="31"/>
      <c r="E96" s="10">
        <f>D95+(1/12*1/3)</f>
        <v>9.3611000000000004</v>
      </c>
      <c r="F96" s="4">
        <f>D95+(2/12*1/3)</f>
        <v>9.3888999999999996</v>
      </c>
      <c r="G96" s="10">
        <f>D95+(3/12*1/3)</f>
        <v>9.4166000000000007</v>
      </c>
      <c r="H96" s="4">
        <f>D95+(4/12*1/3)</f>
        <v>9.4443999999999999</v>
      </c>
      <c r="I96" s="10">
        <f>D95+(5/12*1/3)</f>
        <v>9.4722000000000008</v>
      </c>
      <c r="J96" s="4">
        <f>D95+(6/12*1/3)</f>
        <v>9.5</v>
      </c>
      <c r="K96" s="10">
        <f>D95+(7/12*1/3)</f>
        <v>9.5276999999999994</v>
      </c>
      <c r="L96" s="4">
        <f>D95+(8/12*1/3)</f>
        <v>9.5555000000000003</v>
      </c>
      <c r="M96" s="10">
        <f>D95+(9/12*1/3)</f>
        <v>9.5832999999999995</v>
      </c>
      <c r="N96" s="4">
        <f>D95+(10/12*1/3)</f>
        <v>9.6111000000000004</v>
      </c>
      <c r="O96" s="10">
        <f>D95+(11/12*1/3)</f>
        <v>9.6388999999999996</v>
      </c>
    </row>
    <row r="97" spans="2:15" ht="6.95" customHeight="1" x14ac:dyDescent="0.35"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2:15" ht="21.75" customHeight="1" x14ac:dyDescent="0.35">
      <c r="B98" s="2">
        <v>30</v>
      </c>
      <c r="C98" s="2" t="s">
        <v>12</v>
      </c>
      <c r="D98" s="34">
        <f t="shared" si="6"/>
        <v>9.6667000000000005</v>
      </c>
    </row>
    <row r="99" spans="2:15" ht="21.75" customHeight="1" x14ac:dyDescent="0.35">
      <c r="D99" s="35"/>
      <c r="E99" s="21">
        <f>D98+(1/12*1/3)</f>
        <v>9.6944999999999997</v>
      </c>
      <c r="F99" s="5">
        <f>D98+(2/12*1/3)</f>
        <v>9.7223000000000006</v>
      </c>
      <c r="G99" s="21">
        <f>D98+(3/12*1/3)</f>
        <v>9.75</v>
      </c>
      <c r="H99" s="5">
        <f>D98+(4/12*1/3)</f>
        <v>9.7777999999999992</v>
      </c>
      <c r="I99" s="21">
        <f>D98+(5/12*1/3)</f>
        <v>9.8056000000000001</v>
      </c>
      <c r="J99" s="5">
        <f>D98+(6/12*1/3)</f>
        <v>9.8333999999999993</v>
      </c>
      <c r="K99" s="21">
        <f>D98+(7/12*1/3)</f>
        <v>9.8611000000000004</v>
      </c>
      <c r="L99" s="5">
        <f>D98+(8/12*1/3)</f>
        <v>9.8888999999999996</v>
      </c>
      <c r="M99" s="21">
        <f>D98+(9/12*1/3)</f>
        <v>9.9167000000000005</v>
      </c>
      <c r="N99" s="5">
        <f>D98+(10/12*1/3)</f>
        <v>9.9444999999999997</v>
      </c>
      <c r="O99" s="21">
        <f>D98+(11/12*1/3)</f>
        <v>9.9723000000000006</v>
      </c>
    </row>
    <row r="100" spans="2:15" ht="6.95" customHeight="1" x14ac:dyDescent="0.35"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2:15" ht="21.75" customHeight="1" x14ac:dyDescent="0.35">
      <c r="B101" s="2">
        <v>31</v>
      </c>
      <c r="C101" s="2" t="s">
        <v>12</v>
      </c>
      <c r="D101" s="30">
        <f t="shared" si="6"/>
        <v>10</v>
      </c>
    </row>
    <row r="102" spans="2:15" ht="21.75" customHeight="1" x14ac:dyDescent="0.35">
      <c r="D102" s="31"/>
      <c r="E102" s="10">
        <f>D101+(1/12*1/3)</f>
        <v>10.027799999999999</v>
      </c>
      <c r="F102" s="4">
        <f>D101+(2/12*1/3)</f>
        <v>10.0556</v>
      </c>
      <c r="G102" s="10">
        <f>D101+(3/12*1/3)</f>
        <v>10.083299999999999</v>
      </c>
      <c r="H102" s="4">
        <f>D101+(4/12*1/3)</f>
        <v>10.1111</v>
      </c>
      <c r="I102" s="10">
        <f>D101+(5/12*1/3)</f>
        <v>10.1389</v>
      </c>
      <c r="J102" s="4">
        <f>D101+(6/12*1/3)</f>
        <v>10.166700000000001</v>
      </c>
      <c r="K102" s="10">
        <f>D101+(7/12*1/3)</f>
        <v>10.1944</v>
      </c>
      <c r="L102" s="4">
        <f>D101+(8/12*1/3)</f>
        <v>10.222200000000001</v>
      </c>
      <c r="M102" s="10">
        <f>D101+(9/12*1/3)</f>
        <v>10.25</v>
      </c>
      <c r="N102" s="4">
        <f>D101+(10/12*1/3)</f>
        <v>10.277799999999999</v>
      </c>
      <c r="O102" s="10">
        <f>D101+(11/12*1/3)</f>
        <v>10.3056</v>
      </c>
    </row>
    <row r="103" spans="2:15" ht="6.95" customHeight="1" x14ac:dyDescent="0.35"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2:15" ht="21.75" customHeight="1" x14ac:dyDescent="0.35">
      <c r="B104" s="2">
        <v>32</v>
      </c>
      <c r="C104" s="2" t="s">
        <v>12</v>
      </c>
      <c r="D104" s="34">
        <f t="shared" si="6"/>
        <v>10.333299999999999</v>
      </c>
    </row>
    <row r="105" spans="2:15" ht="21.75" customHeight="1" x14ac:dyDescent="0.35">
      <c r="D105" s="35"/>
      <c r="E105" s="21">
        <f>D104+(1/12*1/3)</f>
        <v>10.3611</v>
      </c>
      <c r="F105" s="5">
        <f>D104+(2/12*1/3)</f>
        <v>10.3889</v>
      </c>
      <c r="G105" s="21">
        <f>D104+(3/12*1/3)</f>
        <v>10.416600000000001</v>
      </c>
      <c r="H105" s="5">
        <f>D104+(4/12*1/3)</f>
        <v>10.4444</v>
      </c>
      <c r="I105" s="21">
        <f>D104+(5/12*1/3)</f>
        <v>10.472200000000001</v>
      </c>
      <c r="J105" s="5">
        <f>D104+(6/12*1/3)</f>
        <v>10.5</v>
      </c>
      <c r="K105" s="21">
        <f>D104+(7/12*1/3)</f>
        <v>10.527699999999999</v>
      </c>
      <c r="L105" s="5">
        <f>D104+(8/12*1/3)</f>
        <v>10.5555</v>
      </c>
      <c r="M105" s="21">
        <f>D104+(9/12*1/3)</f>
        <v>10.583299999999999</v>
      </c>
      <c r="N105" s="5">
        <f>D104+(10/12*1/3)</f>
        <v>10.6111</v>
      </c>
      <c r="O105" s="21">
        <f>D104+(11/12*1/3)</f>
        <v>10.6389</v>
      </c>
    </row>
    <row r="106" spans="2:15" ht="6.95" customHeight="1" x14ac:dyDescent="0.35"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2:15" ht="21.75" customHeight="1" x14ac:dyDescent="0.35">
      <c r="B107" s="2">
        <v>33</v>
      </c>
      <c r="C107" s="2" t="s">
        <v>12</v>
      </c>
      <c r="D107" s="30">
        <f t="shared" si="6"/>
        <v>10.666700000000001</v>
      </c>
    </row>
    <row r="108" spans="2:15" ht="21.75" customHeight="1" x14ac:dyDescent="0.35">
      <c r="D108" s="31"/>
      <c r="E108" s="10">
        <f>D107+(1/12*1/3)</f>
        <v>10.6945</v>
      </c>
      <c r="F108" s="4">
        <f>D107+(2/12*1/3)</f>
        <v>10.722300000000001</v>
      </c>
      <c r="G108" s="10">
        <f>D107+(3/12*1/3)</f>
        <v>10.75</v>
      </c>
      <c r="H108" s="4">
        <f>D107+(4/12*1/3)</f>
        <v>10.777799999999999</v>
      </c>
      <c r="I108" s="10">
        <f>D107+(5/12*1/3)</f>
        <v>10.8056</v>
      </c>
      <c r="J108" s="4">
        <f>D107+(6/12*1/3)</f>
        <v>10.833399999999999</v>
      </c>
      <c r="K108" s="10">
        <f>D107+(7/12*1/3)</f>
        <v>10.8611</v>
      </c>
      <c r="L108" s="4">
        <f>D107+(8/12*1/3)</f>
        <v>10.8889</v>
      </c>
      <c r="M108" s="10">
        <f>D107+(9/12*1/3)</f>
        <v>10.916700000000001</v>
      </c>
      <c r="N108" s="4">
        <f>D107+(10/12*1/3)</f>
        <v>10.9445</v>
      </c>
      <c r="O108" s="10">
        <f>D107+(11/12*1/3)</f>
        <v>10.972300000000001</v>
      </c>
    </row>
    <row r="109" spans="2:15" ht="6.95" customHeight="1" x14ac:dyDescent="0.35"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2:15" ht="21.75" customHeight="1" x14ac:dyDescent="0.35">
      <c r="B110" s="2">
        <v>34</v>
      </c>
      <c r="C110" s="2" t="s">
        <v>12</v>
      </c>
      <c r="D110" s="34">
        <f t="shared" si="6"/>
        <v>11</v>
      </c>
    </row>
    <row r="111" spans="2:15" ht="21.75" customHeight="1" x14ac:dyDescent="0.35">
      <c r="D111" s="35"/>
      <c r="E111" s="21">
        <f>D110+(1/12*1/3)</f>
        <v>11.027799999999999</v>
      </c>
      <c r="F111" s="5">
        <f>D110+(2/12*1/3)</f>
        <v>11.0556</v>
      </c>
      <c r="G111" s="21">
        <f>D110+(3/12*1/3)</f>
        <v>11.083299999999999</v>
      </c>
      <c r="H111" s="5">
        <f>D110+(4/12*1/3)</f>
        <v>11.1111</v>
      </c>
      <c r="I111" s="21">
        <f>D110+(5/12*1/3)</f>
        <v>11.1389</v>
      </c>
      <c r="J111" s="5">
        <f>D110+(6/12*1/3)</f>
        <v>11.166700000000001</v>
      </c>
      <c r="K111" s="21">
        <f>D110+(7/12*1/3)</f>
        <v>11.1944</v>
      </c>
      <c r="L111" s="5">
        <f>D110+(8/12*1/3)</f>
        <v>11.222200000000001</v>
      </c>
      <c r="M111" s="21">
        <f>D110+(9/12*1/3)</f>
        <v>11.25</v>
      </c>
      <c r="N111" s="5">
        <f>D110+(10/12*1/3)</f>
        <v>11.277799999999999</v>
      </c>
      <c r="O111" s="21">
        <f>D110+(11/12*1/3)</f>
        <v>11.3056</v>
      </c>
    </row>
    <row r="112" spans="2:15" ht="6.95" customHeight="1" x14ac:dyDescent="0.35"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2:15" ht="21.75" customHeight="1" x14ac:dyDescent="0.35">
      <c r="B113" s="2">
        <v>35</v>
      </c>
      <c r="C113" s="2" t="s">
        <v>12</v>
      </c>
      <c r="D113" s="30">
        <f t="shared" si="6"/>
        <v>11.333299999999999</v>
      </c>
    </row>
    <row r="114" spans="2:15" ht="21.75" customHeight="1" x14ac:dyDescent="0.35">
      <c r="D114" s="31"/>
      <c r="E114" s="10">
        <f>D113+(1/12*1/3)</f>
        <v>11.3611</v>
      </c>
      <c r="F114" s="4">
        <f>D113+(2/12*1/3)</f>
        <v>11.3889</v>
      </c>
      <c r="G114" s="10">
        <f>D113+(3/12*1/3)</f>
        <v>11.416600000000001</v>
      </c>
      <c r="H114" s="4">
        <f>D113+(4/12*1/3)</f>
        <v>11.4444</v>
      </c>
      <c r="I114" s="10">
        <f>D113+(5/12*1/3)</f>
        <v>11.472200000000001</v>
      </c>
      <c r="J114" s="4">
        <f>D113+(6/12*1/3)</f>
        <v>11.5</v>
      </c>
      <c r="K114" s="10">
        <f>D113+(7/12*1/3)</f>
        <v>11.527699999999999</v>
      </c>
      <c r="L114" s="4">
        <f>D113+(8/12*1/3)</f>
        <v>11.5555</v>
      </c>
      <c r="M114" s="10">
        <f>D113+(9/12*1/3)</f>
        <v>11.583299999999999</v>
      </c>
      <c r="N114" s="4">
        <f>D113+(10/12*1/3)</f>
        <v>11.6111</v>
      </c>
      <c r="O114" s="10">
        <f>D113+(11/12*1/3)</f>
        <v>11.6389</v>
      </c>
    </row>
    <row r="115" spans="2:15" ht="6.95" customHeight="1" x14ac:dyDescent="0.35"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2:15" ht="21.75" customHeight="1" x14ac:dyDescent="0.35">
      <c r="B116" s="2">
        <v>36</v>
      </c>
      <c r="C116" s="2" t="s">
        <v>12</v>
      </c>
      <c r="D116" s="34">
        <f t="shared" si="6"/>
        <v>11.666700000000001</v>
      </c>
    </row>
    <row r="117" spans="2:15" ht="21.75" customHeight="1" x14ac:dyDescent="0.35">
      <c r="D117" s="35"/>
      <c r="E117" s="21">
        <f>D116+(1/12*1/3)</f>
        <v>11.6945</v>
      </c>
      <c r="F117" s="5">
        <f>D116+(2/12*1/3)</f>
        <v>11.722300000000001</v>
      </c>
      <c r="G117" s="21">
        <f>D116+(3/12*1/3)</f>
        <v>11.75</v>
      </c>
      <c r="H117" s="5">
        <f>D116+(4/12*1/3)</f>
        <v>11.777799999999999</v>
      </c>
      <c r="I117" s="21">
        <f>D116+(5/12*1/3)</f>
        <v>11.8056</v>
      </c>
      <c r="J117" s="5">
        <f>D116+(6/12*1/3)</f>
        <v>11.833399999999999</v>
      </c>
      <c r="K117" s="21">
        <f>D116+(7/12*1/3)</f>
        <v>11.8611</v>
      </c>
      <c r="L117" s="5">
        <f>D116+(8/12*1/3)</f>
        <v>11.8889</v>
      </c>
      <c r="M117" s="21">
        <f>D116+(9/12*1/3)</f>
        <v>11.916700000000001</v>
      </c>
      <c r="N117" s="5">
        <f>D116+(10/12*1/3)</f>
        <v>11.9445</v>
      </c>
      <c r="O117" s="21">
        <f>D116+(11/12*1/3)</f>
        <v>11.972300000000001</v>
      </c>
    </row>
    <row r="118" spans="2:15" ht="6.95" customHeight="1" x14ac:dyDescent="0.35"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2:15" ht="21.75" customHeight="1" x14ac:dyDescent="0.35">
      <c r="B119" s="2">
        <v>37</v>
      </c>
      <c r="C119" s="2" t="s">
        <v>12</v>
      </c>
      <c r="D119" s="30">
        <f t="shared" si="6"/>
        <v>12</v>
      </c>
    </row>
    <row r="120" spans="2:15" ht="21.75" customHeight="1" x14ac:dyDescent="0.35">
      <c r="D120" s="31"/>
      <c r="E120" s="10">
        <f>D119+(1/12*1/3)</f>
        <v>12.027799999999999</v>
      </c>
      <c r="F120" s="4">
        <f>D119+(2/12*1/3)</f>
        <v>12.0556</v>
      </c>
      <c r="G120" s="10">
        <f>D119+(3/12*1/3)</f>
        <v>12.083299999999999</v>
      </c>
      <c r="H120" s="4">
        <f>D119+(4/12*1/3)</f>
        <v>12.1111</v>
      </c>
      <c r="I120" s="10">
        <f>D119+(5/12*1/3)</f>
        <v>12.1389</v>
      </c>
      <c r="J120" s="4">
        <f>D119+(6/12*1/3)</f>
        <v>12.166700000000001</v>
      </c>
      <c r="K120" s="10">
        <f>D119+(7/12*1/3)</f>
        <v>12.1944</v>
      </c>
      <c r="L120" s="4">
        <f>D119+(8/12*1/3)</f>
        <v>12.222200000000001</v>
      </c>
      <c r="M120" s="10">
        <f>D119+(9/12*1/3)</f>
        <v>12.25</v>
      </c>
      <c r="N120" s="4">
        <f>D119+(10/12*1/3)</f>
        <v>12.277799999999999</v>
      </c>
      <c r="O120" s="10">
        <f>D119+(11/12*1/3)</f>
        <v>12.3056</v>
      </c>
    </row>
    <row r="121" spans="2:15" ht="6.95" customHeight="1" x14ac:dyDescent="0.35"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2:15" ht="21.75" customHeight="1" x14ac:dyDescent="0.35">
      <c r="B122" s="2">
        <v>38</v>
      </c>
      <c r="C122" s="2" t="s">
        <v>12</v>
      </c>
      <c r="D122" s="34">
        <f t="shared" si="6"/>
        <v>12.333299999999999</v>
      </c>
    </row>
    <row r="123" spans="2:15" ht="21.75" customHeight="1" x14ac:dyDescent="0.35">
      <c r="D123" s="35"/>
      <c r="E123" s="21">
        <f>D122+(1/12*1/3)</f>
        <v>12.3611</v>
      </c>
      <c r="F123" s="5">
        <f>D122+(2/12*1/3)</f>
        <v>12.3889</v>
      </c>
      <c r="G123" s="21">
        <f>D122+(3/12*1/3)</f>
        <v>12.416600000000001</v>
      </c>
      <c r="H123" s="5">
        <f>D122+(4/12*1/3)</f>
        <v>12.4444</v>
      </c>
      <c r="I123" s="21">
        <f>D122+(5/12*1/3)</f>
        <v>12.472200000000001</v>
      </c>
      <c r="J123" s="5">
        <f>D122+(6/12*1/3)</f>
        <v>12.5</v>
      </c>
      <c r="K123" s="21">
        <f>D122+(7/12*1/3)</f>
        <v>12.527699999999999</v>
      </c>
      <c r="L123" s="5">
        <f>D122+(8/12*1/3)</f>
        <v>12.5555</v>
      </c>
      <c r="M123" s="21">
        <f>D122+(9/12*1/3)</f>
        <v>12.583299999999999</v>
      </c>
      <c r="N123" s="5">
        <f>D122+(10/12*1/3)</f>
        <v>12.6111</v>
      </c>
      <c r="O123" s="21">
        <f>D122+(11/12*1/3)</f>
        <v>12.6389</v>
      </c>
    </row>
    <row r="124" spans="2:15" ht="6.95" customHeight="1" x14ac:dyDescent="0.35"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</row>
    <row r="125" spans="2:15" ht="21.75" customHeight="1" x14ac:dyDescent="0.35">
      <c r="B125" s="2">
        <v>39</v>
      </c>
      <c r="C125" s="2" t="s">
        <v>12</v>
      </c>
      <c r="D125" s="30">
        <f t="shared" si="6"/>
        <v>12.666700000000001</v>
      </c>
    </row>
    <row r="126" spans="2:15" ht="21.75" customHeight="1" x14ac:dyDescent="0.35">
      <c r="D126" s="31"/>
      <c r="E126" s="10">
        <f>D125+(1/12*1/3)</f>
        <v>12.6945</v>
      </c>
      <c r="F126" s="4">
        <f>D125+(2/12*1/3)</f>
        <v>12.722300000000001</v>
      </c>
      <c r="G126" s="10">
        <f>D125+(3/12*1/3)</f>
        <v>12.75</v>
      </c>
      <c r="H126" s="4">
        <f>D125+(4/12*1/3)</f>
        <v>12.777799999999999</v>
      </c>
      <c r="I126" s="10">
        <f>D125+(5/12*1/3)</f>
        <v>12.8056</v>
      </c>
      <c r="J126" s="4">
        <f>D125+(6/12*1/3)</f>
        <v>12.833399999999999</v>
      </c>
      <c r="K126" s="10">
        <f>D125+(7/12*1/3)</f>
        <v>12.8611</v>
      </c>
      <c r="L126" s="4">
        <f>D125+(8/12*1/3)</f>
        <v>12.8889</v>
      </c>
      <c r="M126" s="10">
        <f>D125+(9/12*1/3)</f>
        <v>12.916700000000001</v>
      </c>
      <c r="N126" s="4">
        <f>D125+(10/12*1/3)</f>
        <v>12.9445</v>
      </c>
      <c r="O126" s="10">
        <f>D125+(11/12*1/3)</f>
        <v>12.972300000000001</v>
      </c>
    </row>
    <row r="127" spans="2:15" ht="6.95" customHeight="1" x14ac:dyDescent="0.35"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</row>
    <row r="128" spans="2:15" ht="21.75" customHeight="1" x14ac:dyDescent="0.35">
      <c r="B128" s="2">
        <v>40</v>
      </c>
      <c r="C128" s="2" t="s">
        <v>12</v>
      </c>
      <c r="D128" s="34">
        <f t="shared" si="6"/>
        <v>13</v>
      </c>
    </row>
    <row r="129" spans="4:15" ht="21.75" customHeight="1" x14ac:dyDescent="0.35">
      <c r="D129" s="35"/>
      <c r="E129" s="21">
        <f>D128+(1/12*1/3)</f>
        <v>13.027799999999999</v>
      </c>
      <c r="F129" s="5">
        <f>D128+(2/12*1/3)</f>
        <v>13.0556</v>
      </c>
      <c r="G129" s="21">
        <f>D128+(3/12*1/3)</f>
        <v>13.083299999999999</v>
      </c>
      <c r="H129" s="5">
        <f>D128+(4/12*1/3)</f>
        <v>13.1111</v>
      </c>
      <c r="I129" s="21">
        <f>D128+(5/12*1/3)</f>
        <v>13.1389</v>
      </c>
      <c r="J129" s="5">
        <f>D128+(6/12*1/3)</f>
        <v>13.166700000000001</v>
      </c>
      <c r="K129" s="21">
        <f>D128+(7/12*1/3)</f>
        <v>13.1944</v>
      </c>
      <c r="L129" s="5">
        <f>D128+(8/12*1/3)</f>
        <v>13.222200000000001</v>
      </c>
      <c r="M129" s="21">
        <f>D128+(9/12*1/3)</f>
        <v>13.25</v>
      </c>
      <c r="N129" s="5">
        <f>D128+(10/12*1/3)</f>
        <v>13.277799999999999</v>
      </c>
      <c r="O129" s="21">
        <f>D128+(11/12*1/3)</f>
        <v>13.3056</v>
      </c>
    </row>
  </sheetData>
  <mergeCells count="42">
    <mergeCell ref="D20:D21"/>
    <mergeCell ref="B6:D9"/>
    <mergeCell ref="D128:D129"/>
    <mergeCell ref="D95:D96"/>
    <mergeCell ref="D98:D99"/>
    <mergeCell ref="D101:D102"/>
    <mergeCell ref="D104:D105"/>
    <mergeCell ref="D107:D108"/>
    <mergeCell ref="D110:D111"/>
    <mergeCell ref="D113:D114"/>
    <mergeCell ref="D116:D117"/>
    <mergeCell ref="D119:D120"/>
    <mergeCell ref="D122:D123"/>
    <mergeCell ref="D125:D126"/>
    <mergeCell ref="D92:D93"/>
    <mergeCell ref="D59:D60"/>
    <mergeCell ref="D62:D63"/>
    <mergeCell ref="D65:D66"/>
    <mergeCell ref="D68:D69"/>
    <mergeCell ref="D71:D72"/>
    <mergeCell ref="D74:D75"/>
    <mergeCell ref="D77:D78"/>
    <mergeCell ref="D80:D81"/>
    <mergeCell ref="D83:D84"/>
    <mergeCell ref="D86:D87"/>
    <mergeCell ref="D89:D90"/>
    <mergeCell ref="B5:C5"/>
    <mergeCell ref="D56:D57"/>
    <mergeCell ref="D23:D24"/>
    <mergeCell ref="D26:D27"/>
    <mergeCell ref="D29:D30"/>
    <mergeCell ref="D32:D33"/>
    <mergeCell ref="D35:D36"/>
    <mergeCell ref="D38:D39"/>
    <mergeCell ref="D41:D42"/>
    <mergeCell ref="D44:D45"/>
    <mergeCell ref="D47:D48"/>
    <mergeCell ref="D50:D51"/>
    <mergeCell ref="D53:D54"/>
    <mergeCell ref="D11:D12"/>
    <mergeCell ref="D14:D15"/>
    <mergeCell ref="D17:D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DA9B9-A0E3-4319-9AB5-B8A6A3583C10}">
  <dimension ref="B1:O117"/>
  <sheetViews>
    <sheetView showGridLines="0" topLeftCell="C3" zoomScaleNormal="100" workbookViewId="0">
      <selection activeCell="B2" sqref="B2"/>
    </sheetView>
  </sheetViews>
  <sheetFormatPr baseColWidth="10" defaultRowHeight="15" x14ac:dyDescent="0.25"/>
  <cols>
    <col min="2" max="3" width="8.7109375" customWidth="1"/>
    <col min="4" max="4" width="15.7109375" style="1" customWidth="1"/>
  </cols>
  <sheetData>
    <row r="1" spans="2:15" s="2" customFormat="1" ht="21.75" customHeight="1" x14ac:dyDescent="0.4">
      <c r="B1" s="6" t="s">
        <v>17</v>
      </c>
      <c r="D1" s="23"/>
    </row>
    <row r="2" spans="2:15" s="2" customFormat="1" ht="21.75" customHeight="1" x14ac:dyDescent="0.4">
      <c r="B2" s="6" t="s">
        <v>16</v>
      </c>
      <c r="D2" s="23"/>
    </row>
    <row r="3" spans="2:15" s="2" customFormat="1" ht="21.75" customHeight="1" x14ac:dyDescent="0.4">
      <c r="B3" s="6"/>
      <c r="D3" s="23"/>
    </row>
    <row r="4" spans="2:15" s="2" customFormat="1" ht="21.75" customHeight="1" x14ac:dyDescent="0.35">
      <c r="B4" s="29" t="s">
        <v>14</v>
      </c>
      <c r="C4" s="29"/>
      <c r="D4" s="23"/>
    </row>
    <row r="5" spans="2:15" s="2" customFormat="1" ht="21.75" customHeight="1" x14ac:dyDescent="0.35">
      <c r="B5" s="32" t="s">
        <v>15</v>
      </c>
      <c r="C5" s="33"/>
      <c r="D5" s="33"/>
    </row>
    <row r="6" spans="2:15" s="2" customFormat="1" ht="21.75" customHeight="1" x14ac:dyDescent="0.35">
      <c r="B6" s="33"/>
      <c r="C6" s="33"/>
      <c r="D6" s="33"/>
      <c r="E6" s="8" t="s">
        <v>2</v>
      </c>
      <c r="F6" s="8" t="s">
        <v>10</v>
      </c>
      <c r="G6" s="8" t="s">
        <v>3</v>
      </c>
      <c r="H6" s="8" t="s">
        <v>4</v>
      </c>
      <c r="I6" s="8" t="s">
        <v>5</v>
      </c>
      <c r="J6" s="8" t="s">
        <v>6</v>
      </c>
      <c r="K6" s="8" t="s">
        <v>7</v>
      </c>
      <c r="L6" s="8" t="s">
        <v>0</v>
      </c>
      <c r="M6" s="8" t="s">
        <v>1</v>
      </c>
      <c r="N6" s="8" t="s">
        <v>8</v>
      </c>
      <c r="O6" s="8" t="s">
        <v>9</v>
      </c>
    </row>
    <row r="7" spans="2:15" s="2" customFormat="1" ht="8.1" customHeight="1" x14ac:dyDescent="0.35">
      <c r="B7" s="33"/>
      <c r="C7" s="33"/>
      <c r="D7" s="33"/>
      <c r="E7" s="11"/>
      <c r="F7" s="12"/>
      <c r="G7" s="11"/>
      <c r="H7" s="12"/>
      <c r="I7" s="11"/>
      <c r="J7" s="12"/>
      <c r="K7" s="11"/>
      <c r="L7" s="12"/>
      <c r="M7" s="11"/>
      <c r="N7" s="12"/>
      <c r="O7" s="11"/>
    </row>
    <row r="8" spans="2:15" s="2" customFormat="1" ht="21.75" customHeight="1" x14ac:dyDescent="0.35">
      <c r="B8" s="33"/>
      <c r="C8" s="33"/>
      <c r="D8" s="33"/>
      <c r="E8" s="16"/>
      <c r="F8" s="16"/>
      <c r="G8" s="16"/>
      <c r="H8" s="16"/>
      <c r="I8" s="16"/>
      <c r="J8" s="16"/>
      <c r="K8" s="16"/>
      <c r="L8" s="5">
        <f>8/12*1/4</f>
        <v>0.16669999999999999</v>
      </c>
      <c r="M8" s="17">
        <f>9/12*1/4</f>
        <v>0.1875</v>
      </c>
      <c r="N8" s="5">
        <f>10/12*1/4</f>
        <v>0.20830000000000001</v>
      </c>
      <c r="O8" s="9">
        <f>11/12*1/4</f>
        <v>0.22919999999999999</v>
      </c>
    </row>
    <row r="9" spans="2:15" s="2" customFormat="1" ht="8.1" customHeight="1" x14ac:dyDescent="0.35">
      <c r="D9" s="23"/>
      <c r="E9" s="11"/>
      <c r="F9" s="12"/>
      <c r="G9" s="11"/>
      <c r="H9" s="12"/>
      <c r="I9" s="11"/>
      <c r="J9" s="12"/>
      <c r="K9" s="11"/>
      <c r="L9" s="12"/>
      <c r="M9" s="11"/>
      <c r="N9" s="12"/>
      <c r="O9" s="11"/>
    </row>
    <row r="10" spans="2:15" s="2" customFormat="1" ht="21.75" customHeight="1" x14ac:dyDescent="0.35">
      <c r="B10" s="2">
        <v>1</v>
      </c>
      <c r="C10" s="2" t="s">
        <v>11</v>
      </c>
      <c r="D10" s="30">
        <f>B10*1/4</f>
        <v>0.25</v>
      </c>
    </row>
    <row r="11" spans="2:15" s="2" customFormat="1" ht="21.75" customHeight="1" x14ac:dyDescent="0.35">
      <c r="D11" s="31"/>
      <c r="E11" s="10">
        <f>D10+(1/12*1/4)</f>
        <v>0.27079999999999999</v>
      </c>
      <c r="F11" s="4">
        <f>D10+(2/12*1/4)</f>
        <v>0.29170000000000001</v>
      </c>
      <c r="G11" s="10">
        <f>D10+(3/12*1/4)</f>
        <v>0.3125</v>
      </c>
      <c r="H11" s="4">
        <f>D10+(4/12*1/4)</f>
        <v>0.33329999999999999</v>
      </c>
      <c r="I11" s="10">
        <f>D10+(5/12*1/4)</f>
        <v>0.35420000000000001</v>
      </c>
      <c r="J11" s="4">
        <f>D10+(6/12*1/4)</f>
        <v>0.375</v>
      </c>
      <c r="K11" s="10">
        <f>D10+(7/12*1/4)</f>
        <v>0.39579999999999999</v>
      </c>
      <c r="L11" s="4">
        <f>D10+(8/12*1/4)</f>
        <v>0.41670000000000001</v>
      </c>
      <c r="M11" s="10">
        <f>D10+(9/12*1/4)</f>
        <v>0.4375</v>
      </c>
      <c r="N11" s="4">
        <f>D10+(10/12*1/4)</f>
        <v>0.45829999999999999</v>
      </c>
      <c r="O11" s="10">
        <f>D10+(11/12*1/4)</f>
        <v>0.47920000000000001</v>
      </c>
    </row>
    <row r="12" spans="2:15" s="2" customFormat="1" ht="8.1" customHeight="1" x14ac:dyDescent="0.35">
      <c r="D12" s="23"/>
      <c r="E12" s="11"/>
      <c r="F12" s="12"/>
      <c r="G12" s="11"/>
      <c r="H12" s="12"/>
      <c r="I12" s="11"/>
      <c r="J12" s="12"/>
      <c r="K12" s="11"/>
      <c r="L12" s="12"/>
      <c r="M12" s="11"/>
      <c r="N12" s="12"/>
      <c r="O12" s="11"/>
    </row>
    <row r="13" spans="2:15" s="2" customFormat="1" ht="21.75" customHeight="1" x14ac:dyDescent="0.35">
      <c r="B13" s="2">
        <v>2</v>
      </c>
      <c r="C13" s="2" t="s">
        <v>12</v>
      </c>
      <c r="D13" s="34">
        <f t="shared" ref="D13:D16" si="0">B13*1/4</f>
        <v>0.5</v>
      </c>
    </row>
    <row r="14" spans="2:15" s="2" customFormat="1" ht="21.75" customHeight="1" x14ac:dyDescent="0.35">
      <c r="D14" s="35"/>
      <c r="E14" s="21">
        <f>D13+(1/12*1/4)</f>
        <v>0.52080000000000004</v>
      </c>
      <c r="F14" s="19">
        <f>D13+(2/12*1/4)</f>
        <v>0.5</v>
      </c>
      <c r="G14" s="21">
        <f>D13+(3/12*1/4)</f>
        <v>0.5625</v>
      </c>
      <c r="H14" s="5">
        <f>D13+(4/12*1/4)</f>
        <v>0.58330000000000004</v>
      </c>
      <c r="I14" s="21">
        <f>D13+(5/12*1/4)</f>
        <v>0.60419999999999996</v>
      </c>
      <c r="J14" s="5">
        <f>D13+(6/12*1/4)</f>
        <v>0.625</v>
      </c>
      <c r="K14" s="21">
        <f>D13+(7/12*1/4)</f>
        <v>0.64580000000000004</v>
      </c>
      <c r="L14" s="5">
        <f>D13+(8/12*1/4)</f>
        <v>0.66669999999999996</v>
      </c>
      <c r="M14" s="21">
        <f>D13+(9/12*1/4)</f>
        <v>0.6875</v>
      </c>
      <c r="N14" s="5">
        <f>D13+(10/12*1/4)</f>
        <v>0.70830000000000004</v>
      </c>
      <c r="O14" s="21">
        <f>D13+(11/12*1/4)</f>
        <v>0.72919999999999996</v>
      </c>
    </row>
    <row r="15" spans="2:15" s="2" customFormat="1" ht="8.1" customHeight="1" x14ac:dyDescent="0.35">
      <c r="D15" s="23"/>
      <c r="E15" s="11"/>
      <c r="F15" s="12"/>
      <c r="G15" s="11"/>
      <c r="H15" s="12"/>
      <c r="I15" s="11"/>
      <c r="J15" s="12"/>
      <c r="K15" s="11"/>
      <c r="L15" s="12"/>
      <c r="M15" s="11"/>
      <c r="N15" s="12"/>
      <c r="O15" s="11"/>
    </row>
    <row r="16" spans="2:15" s="2" customFormat="1" ht="21.75" customHeight="1" x14ac:dyDescent="0.35">
      <c r="B16" s="2">
        <v>3</v>
      </c>
      <c r="C16" s="2" t="s">
        <v>12</v>
      </c>
      <c r="D16" s="30">
        <f t="shared" si="0"/>
        <v>0.75</v>
      </c>
    </row>
    <row r="17" spans="2:15" s="2" customFormat="1" ht="21.75" customHeight="1" x14ac:dyDescent="0.35">
      <c r="D17" s="31"/>
      <c r="E17" s="18">
        <f>(3/10)*3+((3/10)*(1/12))</f>
        <v>0.92500000000000004</v>
      </c>
      <c r="F17" s="4">
        <f>(3/10)*3+((3/10)*(2/12))</f>
        <v>0.95</v>
      </c>
      <c r="G17" s="24">
        <f>(3/10)*3+((3/10)*(3/12))</f>
        <v>0.97499999999999998</v>
      </c>
      <c r="H17" s="4">
        <f>(3/10)*3+((3/10)*(4/12))</f>
        <v>1</v>
      </c>
      <c r="I17" s="24">
        <f>(3/10)*3+((3/10)*(5/12))</f>
        <v>1.0249999999999999</v>
      </c>
      <c r="J17" s="4">
        <f>(3/10)*3+((3/10)*(6/12))</f>
        <v>1.05</v>
      </c>
      <c r="K17" s="24">
        <f>(3/10)*3+((3/10)*(7/12))</f>
        <v>1.075</v>
      </c>
      <c r="L17" s="4">
        <f>(3/10)*3+((3/10)*(8/12))</f>
        <v>1.1000000000000001</v>
      </c>
      <c r="M17" s="24">
        <f>(3/10)*3+((3/10)*(9/12))</f>
        <v>1.125</v>
      </c>
      <c r="N17" s="4">
        <f>(3/10)*3+((3/10)*(10/12))</f>
        <v>1.1499999999999999</v>
      </c>
      <c r="O17" s="24">
        <f>(3/10)*3+((3/10)*(11/12))</f>
        <v>1.175</v>
      </c>
    </row>
    <row r="18" spans="2:15" s="2" customFormat="1" ht="8.1" customHeight="1" x14ac:dyDescent="0.35">
      <c r="D18" s="23"/>
      <c r="E18" s="11"/>
      <c r="F18" s="12"/>
      <c r="G18" s="11"/>
      <c r="H18" s="12"/>
      <c r="I18" s="11"/>
      <c r="J18" s="12"/>
      <c r="K18" s="11"/>
      <c r="L18" s="12"/>
      <c r="M18" s="11"/>
      <c r="N18" s="12"/>
      <c r="O18" s="11"/>
    </row>
    <row r="19" spans="2:15" s="2" customFormat="1" ht="21.75" customHeight="1" x14ac:dyDescent="0.35">
      <c r="B19" s="2">
        <v>4</v>
      </c>
      <c r="C19" s="2" t="s">
        <v>12</v>
      </c>
      <c r="D19" s="34">
        <f>B19*0.3</f>
        <v>1.2</v>
      </c>
    </row>
    <row r="20" spans="2:15" s="2" customFormat="1" ht="21.75" customHeight="1" x14ac:dyDescent="0.35">
      <c r="D20" s="35"/>
      <c r="E20" s="9">
        <f>(B19*0.3)+(0.3*(1/12))</f>
        <v>1.2250000000000001</v>
      </c>
      <c r="F20" s="5">
        <f>(B19*0.3)+(0.3*(2/12))</f>
        <v>1.25</v>
      </c>
      <c r="G20" s="9">
        <f>(B19*0.3)+(0.3*(3/12))</f>
        <v>1.2749999999999999</v>
      </c>
      <c r="H20" s="5">
        <f>(B19*0.3)+(0.3*(4/12))</f>
        <v>1.3</v>
      </c>
      <c r="I20" s="9">
        <f>(B19*0.3)+(0.3*(5/12))</f>
        <v>1.325</v>
      </c>
      <c r="J20" s="5">
        <f>(B19*0.3)+(0.3*(6/12))</f>
        <v>1.35</v>
      </c>
      <c r="K20" s="9">
        <f>(B19*0.3)+(0.3*(7/12))</f>
        <v>1.375</v>
      </c>
      <c r="L20" s="5">
        <f>(B19*0.3)+(0.3*(8/12))</f>
        <v>1.4</v>
      </c>
      <c r="M20" s="9">
        <f>(B19*0.3)+(0.3*(9/12))</f>
        <v>1.425</v>
      </c>
      <c r="N20" s="5">
        <f>(B19*0.3)+(0.3*(10/12))</f>
        <v>1.45</v>
      </c>
      <c r="O20" s="9">
        <f>(B19*0.3)+(0.3*(11/12))</f>
        <v>1.4750000000000001</v>
      </c>
    </row>
    <row r="21" spans="2:15" s="2" customFormat="1" ht="8.1" customHeight="1" x14ac:dyDescent="0.35">
      <c r="D21" s="23"/>
      <c r="E21" s="11"/>
      <c r="F21" s="12"/>
      <c r="G21" s="11"/>
      <c r="H21" s="12"/>
      <c r="I21" s="11"/>
      <c r="J21" s="12"/>
      <c r="K21" s="11"/>
      <c r="L21" s="12"/>
      <c r="M21" s="11"/>
      <c r="N21" s="12"/>
      <c r="O21" s="11"/>
    </row>
    <row r="22" spans="2:15" s="2" customFormat="1" ht="21.75" customHeight="1" x14ac:dyDescent="0.35">
      <c r="B22" s="2">
        <v>5</v>
      </c>
      <c r="C22" s="2" t="s">
        <v>12</v>
      </c>
      <c r="D22" s="30">
        <f t="shared" ref="D22:D31" si="1">B22*0.3</f>
        <v>1.5</v>
      </c>
    </row>
    <row r="23" spans="2:15" s="2" customFormat="1" ht="21.75" customHeight="1" x14ac:dyDescent="0.35">
      <c r="D23" s="31"/>
      <c r="E23" s="10">
        <f>(0.3*B22)+(0.3*(1/12))</f>
        <v>1.5249999999999999</v>
      </c>
      <c r="F23" s="4">
        <f>(0.3*B22)+(0.3*(2/12))</f>
        <v>1.55</v>
      </c>
      <c r="G23" s="10">
        <f>(0.3*B22)+(0.3*(3/12))</f>
        <v>1.575</v>
      </c>
      <c r="H23" s="4">
        <f>(0.3*B22)+(0.3*(4/12))</f>
        <v>1.6</v>
      </c>
      <c r="I23" s="10">
        <f>(0.3*B22)+(0.3*(5/12))</f>
        <v>1.625</v>
      </c>
      <c r="J23" s="4">
        <f>(0.3*B22)+(0.3*(6/12))</f>
        <v>1.65</v>
      </c>
      <c r="K23" s="10">
        <f>(0.3*B22)+(0.3*(7/12))</f>
        <v>1.675</v>
      </c>
      <c r="L23" s="4">
        <f>(0.3*B22)+(0.3*(8/12))</f>
        <v>1.7</v>
      </c>
      <c r="M23" s="10">
        <f>(0.3*B22)+(0.3*(9/12))</f>
        <v>1.7250000000000001</v>
      </c>
      <c r="N23" s="4">
        <f>(0.3*B22)+(0.3*(10/12))</f>
        <v>1.75</v>
      </c>
      <c r="O23" s="10">
        <f>(0.3*B22)+(0.3*(11/12))</f>
        <v>1.7749999999999999</v>
      </c>
    </row>
    <row r="24" spans="2:15" s="2" customFormat="1" ht="8.1" customHeight="1" x14ac:dyDescent="0.35">
      <c r="D24" s="23"/>
      <c r="E24" s="11"/>
      <c r="F24" s="12"/>
      <c r="G24" s="11"/>
      <c r="H24" s="12"/>
      <c r="I24" s="11"/>
      <c r="J24" s="12"/>
      <c r="K24" s="11"/>
      <c r="L24" s="12"/>
      <c r="M24" s="11"/>
      <c r="N24" s="12"/>
      <c r="O24" s="11"/>
    </row>
    <row r="25" spans="2:15" s="2" customFormat="1" ht="21.75" customHeight="1" x14ac:dyDescent="0.35">
      <c r="B25" s="2">
        <v>6</v>
      </c>
      <c r="C25" s="2" t="s">
        <v>12</v>
      </c>
      <c r="D25" s="34">
        <f t="shared" si="1"/>
        <v>1.8</v>
      </c>
    </row>
    <row r="26" spans="2:15" s="2" customFormat="1" ht="21.75" customHeight="1" x14ac:dyDescent="0.35">
      <c r="D26" s="35"/>
      <c r="E26" s="9">
        <f>(0.3*B25)+(0.3*(1/12))</f>
        <v>1.825</v>
      </c>
      <c r="F26" s="5">
        <f>(0.3*B25)+(0.3*(2/12))</f>
        <v>1.85</v>
      </c>
      <c r="G26" s="9">
        <f>(0.3*B25)+(0.3*(3/12))</f>
        <v>1.875</v>
      </c>
      <c r="H26" s="5">
        <f>(0.3*B25)+(0.3*(4/12))</f>
        <v>1.9</v>
      </c>
      <c r="I26" s="9">
        <f>(0.3*B25)+(0.3*(5/12))</f>
        <v>1.925</v>
      </c>
      <c r="J26" s="5">
        <f>(0.3*B25)+(0.3*(6/12))</f>
        <v>1.95</v>
      </c>
      <c r="K26" s="9">
        <f>(0.3*B25)+(0.3*(7/12))</f>
        <v>1.9750000000000001</v>
      </c>
      <c r="L26" s="5">
        <f>(0.3*B25)+(0.3*(8/12))</f>
        <v>2</v>
      </c>
      <c r="M26" s="9">
        <f>(0.3*B25)+(0.3*(9/12))</f>
        <v>2.0249999999999999</v>
      </c>
      <c r="N26" s="5">
        <f>(0.3*B25)+(0.3*(10/12))</f>
        <v>2.0499999999999998</v>
      </c>
      <c r="O26" s="9">
        <f>(0.3*B25)+(0.3*(11/12))</f>
        <v>2.0750000000000002</v>
      </c>
    </row>
    <row r="27" spans="2:15" s="2" customFormat="1" ht="8.1" customHeight="1" x14ac:dyDescent="0.35">
      <c r="D27" s="23"/>
      <c r="E27" s="11"/>
      <c r="F27" s="12"/>
      <c r="G27" s="11"/>
      <c r="H27" s="12"/>
      <c r="I27" s="11"/>
      <c r="J27" s="12"/>
      <c r="K27" s="11"/>
      <c r="L27" s="12"/>
      <c r="M27" s="11"/>
      <c r="N27" s="12"/>
      <c r="O27" s="11"/>
    </row>
    <row r="28" spans="2:15" s="2" customFormat="1" ht="21.75" customHeight="1" x14ac:dyDescent="0.35">
      <c r="B28" s="2">
        <v>7</v>
      </c>
      <c r="C28" s="2" t="s">
        <v>12</v>
      </c>
      <c r="D28" s="30">
        <f>B28*0.3</f>
        <v>2.1</v>
      </c>
    </row>
    <row r="29" spans="2:15" s="2" customFormat="1" ht="21.75" customHeight="1" x14ac:dyDescent="0.35">
      <c r="D29" s="31"/>
      <c r="E29" s="10">
        <f>(0.3*B28)+(0.3*(1/12))</f>
        <v>2.125</v>
      </c>
      <c r="F29" s="4">
        <f>(0.3*B28)+(0.3*(2/12))</f>
        <v>2.15</v>
      </c>
      <c r="G29" s="10">
        <f>(0.3*B28)+(0.3*(3/12))</f>
        <v>2.1749999999999998</v>
      </c>
      <c r="H29" s="4">
        <f>(0.3*B28)+(0.3*(4/12))</f>
        <v>2.2000000000000002</v>
      </c>
      <c r="I29" s="10">
        <f>(0.3*B28)+(0.3*(5/12))</f>
        <v>2.2250000000000001</v>
      </c>
      <c r="J29" s="4">
        <f>(0.3*B28)+(0.3*(6/12))</f>
        <v>2.25</v>
      </c>
      <c r="K29" s="10">
        <f>(0.3*B28)+(0.3*(7/12))</f>
        <v>2.2749999999999999</v>
      </c>
      <c r="L29" s="4">
        <f>(0.3*B28)+(0.3*(8/12))</f>
        <v>2.2999999999999998</v>
      </c>
      <c r="M29" s="10">
        <f>(0.3*B28)+(0.3*(9/12))</f>
        <v>2.3250000000000002</v>
      </c>
      <c r="N29" s="4">
        <f>(0.3*B28)+(0.3*(10/12))</f>
        <v>2.35</v>
      </c>
      <c r="O29" s="10">
        <f>(0.3*B28)+(0.3*(11/12))</f>
        <v>2.375</v>
      </c>
    </row>
    <row r="30" spans="2:15" s="2" customFormat="1" ht="8.1" customHeight="1" x14ac:dyDescent="0.35">
      <c r="D30" s="23"/>
      <c r="E30" s="11"/>
      <c r="F30" s="12"/>
      <c r="G30" s="11"/>
      <c r="H30" s="12"/>
      <c r="I30" s="11"/>
      <c r="J30" s="12"/>
      <c r="K30" s="11"/>
      <c r="L30" s="12"/>
      <c r="M30" s="11"/>
      <c r="N30" s="12"/>
      <c r="O30" s="11"/>
    </row>
    <row r="31" spans="2:15" s="2" customFormat="1" ht="21.75" customHeight="1" x14ac:dyDescent="0.35">
      <c r="B31" s="2">
        <v>8</v>
      </c>
      <c r="C31" s="2" t="s">
        <v>12</v>
      </c>
      <c r="D31" s="34">
        <f t="shared" si="1"/>
        <v>2.4</v>
      </c>
    </row>
    <row r="32" spans="2:15" s="2" customFormat="1" ht="21.75" customHeight="1" x14ac:dyDescent="0.35">
      <c r="D32" s="35"/>
      <c r="E32" s="13">
        <f>D31+((1/12)*0.4)</f>
        <v>2.4333</v>
      </c>
      <c r="F32" s="5">
        <f>D31+((2/12)*0.4)</f>
        <v>2.4666999999999999</v>
      </c>
      <c r="G32" s="9">
        <f>D31+((3/12)*0.4)</f>
        <v>2.5</v>
      </c>
      <c r="H32" s="5">
        <f>D31+((4/12)*0.4)</f>
        <v>2.5333000000000001</v>
      </c>
      <c r="I32" s="9">
        <f>D31+((5/12)*0.4)</f>
        <v>2.5667</v>
      </c>
      <c r="J32" s="5">
        <f>D31+((6/12)*0.4)</f>
        <v>2.6</v>
      </c>
      <c r="K32" s="9">
        <f>D31+((7/12)*0.4)</f>
        <v>2.6333000000000002</v>
      </c>
      <c r="L32" s="5">
        <f>D31+((8/12)*0.4)</f>
        <v>2.6667000000000001</v>
      </c>
      <c r="M32" s="9">
        <f>D31+((9/12)*0.4)</f>
        <v>2.7</v>
      </c>
      <c r="N32" s="5">
        <f>D31+((10/12)*0.4)</f>
        <v>2.7332999999999998</v>
      </c>
      <c r="O32" s="9">
        <f>D31+((11/12)*0.4)</f>
        <v>2.7667000000000002</v>
      </c>
    </row>
    <row r="33" spans="2:15" s="2" customFormat="1" ht="8.1" customHeight="1" x14ac:dyDescent="0.35">
      <c r="D33" s="23"/>
      <c r="E33" s="11"/>
      <c r="F33" s="12"/>
      <c r="G33" s="11"/>
      <c r="H33" s="12"/>
      <c r="I33" s="11"/>
      <c r="J33" s="12"/>
      <c r="K33" s="11"/>
      <c r="L33" s="12"/>
      <c r="M33" s="11"/>
      <c r="N33" s="12"/>
      <c r="O33" s="11"/>
    </row>
    <row r="34" spans="2:15" s="2" customFormat="1" ht="21.75" customHeight="1" x14ac:dyDescent="0.35">
      <c r="B34" s="2">
        <v>9</v>
      </c>
      <c r="C34" s="2" t="s">
        <v>12</v>
      </c>
      <c r="D34" s="30">
        <f>(8*0.3)+(1*0.4)</f>
        <v>2.8</v>
      </c>
    </row>
    <row r="35" spans="2:15" s="2" customFormat="1" ht="21.75" customHeight="1" x14ac:dyDescent="0.35">
      <c r="D35" s="31"/>
      <c r="E35" s="24">
        <f>(8*0.3)+(1*0.4)+((1/12)*0.4)</f>
        <v>2.8332999999999999</v>
      </c>
      <c r="F35" s="4">
        <f>(8*0.3)+(1*0.4)+((2/12)*0.4)</f>
        <v>2.8666999999999998</v>
      </c>
      <c r="G35" s="24">
        <f>(8*0.3)+(1*0.4)+((3/12)*0.4)</f>
        <v>2.9</v>
      </c>
      <c r="H35" s="4">
        <f>(8*0.3)+(1*0.4)+((4/12)*0.4)</f>
        <v>2.9333</v>
      </c>
      <c r="I35" s="24">
        <f>(8*0.3)+(1*0.4)+((5/12)*0.4)</f>
        <v>2.9666999999999999</v>
      </c>
      <c r="J35" s="4">
        <f>(8*0.3)+(1*0.4)+((6/12)*0.4)</f>
        <v>3</v>
      </c>
      <c r="K35" s="24">
        <f>(8*0.3)+(1*0.4)+((7/12)*0.4)</f>
        <v>3.0333000000000001</v>
      </c>
      <c r="L35" s="4">
        <f>(8*0.3)+(1*0.4)+((8/12)*0.4)</f>
        <v>3.0667</v>
      </c>
      <c r="M35" s="24">
        <f>(8*0.3)+(1*0.4)+((9/12)*0.4)</f>
        <v>3.1</v>
      </c>
      <c r="N35" s="4">
        <f>(8*0.3)+(1*0.4)+((10/12)*0.4)</f>
        <v>3.1333000000000002</v>
      </c>
      <c r="O35" s="24">
        <f>(8*0.3)+(1*0.4)+((11/12)*0.4)</f>
        <v>3.1667000000000001</v>
      </c>
    </row>
    <row r="36" spans="2:15" s="2" customFormat="1" ht="8.1" customHeight="1" x14ac:dyDescent="0.35">
      <c r="D36" s="23"/>
      <c r="E36" s="11"/>
      <c r="F36" s="12"/>
      <c r="G36" s="11"/>
      <c r="H36" s="12"/>
      <c r="I36" s="11"/>
      <c r="J36" s="12"/>
      <c r="K36" s="11"/>
      <c r="L36" s="12"/>
      <c r="M36" s="11"/>
      <c r="N36" s="12"/>
      <c r="O36" s="11"/>
    </row>
    <row r="37" spans="2:15" s="2" customFormat="1" ht="21.75" customHeight="1" x14ac:dyDescent="0.35">
      <c r="B37" s="2">
        <v>10</v>
      </c>
      <c r="C37" s="2" t="s">
        <v>12</v>
      </c>
      <c r="D37" s="34">
        <f>2.4+(2*0.4)</f>
        <v>3.2</v>
      </c>
    </row>
    <row r="38" spans="2:15" s="2" customFormat="1" ht="21.75" customHeight="1" x14ac:dyDescent="0.35">
      <c r="D38" s="35"/>
      <c r="E38" s="9">
        <f>D37+(1/12*0.4)</f>
        <v>3.2332999999999998</v>
      </c>
      <c r="F38" s="5">
        <f>D37+(2/12*0.4)</f>
        <v>3.2667000000000002</v>
      </c>
      <c r="G38" s="9">
        <f>D37+(3/12*0.4)</f>
        <v>3.3</v>
      </c>
      <c r="H38" s="5">
        <f>D37+(4/12*0.4)</f>
        <v>3.3332999999999999</v>
      </c>
      <c r="I38" s="9">
        <f>D37+(5/12*0.4)</f>
        <v>3.3666999999999998</v>
      </c>
      <c r="J38" s="5">
        <f>D37+(6/12*0.4)</f>
        <v>3.4</v>
      </c>
      <c r="K38" s="9">
        <f>D37+(7/12*0.4)</f>
        <v>3.4333</v>
      </c>
      <c r="L38" s="5">
        <f>D37+(8/12*0.4)</f>
        <v>3.4666999999999999</v>
      </c>
      <c r="M38" s="9">
        <f>D37+(9/12*0.4)</f>
        <v>3.5</v>
      </c>
      <c r="N38" s="5">
        <f>D37+(10/12*0.4)</f>
        <v>3.5333000000000001</v>
      </c>
      <c r="O38" s="9">
        <f>D37+(11/12*0.4)</f>
        <v>3.5667</v>
      </c>
    </row>
    <row r="39" spans="2:15" s="2" customFormat="1" ht="8.1" customHeight="1" x14ac:dyDescent="0.35">
      <c r="D39" s="23"/>
      <c r="E39" s="11"/>
      <c r="F39" s="12"/>
      <c r="G39" s="11"/>
      <c r="H39" s="12"/>
      <c r="I39" s="11"/>
      <c r="J39" s="12"/>
      <c r="K39" s="11"/>
      <c r="L39" s="12"/>
      <c r="M39" s="11"/>
      <c r="N39" s="12"/>
      <c r="O39" s="11"/>
    </row>
    <row r="40" spans="2:15" s="2" customFormat="1" ht="21.75" customHeight="1" x14ac:dyDescent="0.35">
      <c r="B40" s="2">
        <v>11</v>
      </c>
      <c r="C40" s="2" t="s">
        <v>12</v>
      </c>
      <c r="D40" s="30">
        <f>2.4+(3*0.4)</f>
        <v>3.6</v>
      </c>
    </row>
    <row r="41" spans="2:15" s="2" customFormat="1" ht="21.75" customHeight="1" x14ac:dyDescent="0.35">
      <c r="D41" s="31"/>
      <c r="E41" s="10">
        <f>D40+(1/12*0.4)</f>
        <v>3.6333000000000002</v>
      </c>
      <c r="F41" s="4">
        <f>D40+(2/12*0.4)</f>
        <v>3.6667000000000001</v>
      </c>
      <c r="G41" s="10">
        <f>D40+(3/12*0.4)</f>
        <v>3.7</v>
      </c>
      <c r="H41" s="4">
        <f>D40+(4/12*0.4)</f>
        <v>3.7332999999999998</v>
      </c>
      <c r="I41" s="10">
        <f>D40+(5/12*0.4)</f>
        <v>3.7667000000000002</v>
      </c>
      <c r="J41" s="4">
        <f>D40+(6/12*0.4)</f>
        <v>3.8</v>
      </c>
      <c r="K41" s="10">
        <f>D40+(7/12*0.4)</f>
        <v>3.8332999999999999</v>
      </c>
      <c r="L41" s="4">
        <f>D40+(8/12*0.4)</f>
        <v>3.8666999999999998</v>
      </c>
      <c r="M41" s="10">
        <f>D40+(9/12*0.4)</f>
        <v>3.9</v>
      </c>
      <c r="N41" s="4">
        <f>D40+(10/12*0.4)</f>
        <v>3.9333</v>
      </c>
      <c r="O41" s="10">
        <f>D40+(11/12*0.4)</f>
        <v>3.9666999999999999</v>
      </c>
    </row>
    <row r="42" spans="2:15" s="2" customFormat="1" ht="8.1" customHeight="1" x14ac:dyDescent="0.35">
      <c r="D42" s="23"/>
      <c r="E42" s="11"/>
      <c r="F42" s="12"/>
      <c r="G42" s="11"/>
      <c r="H42" s="12"/>
      <c r="I42" s="11"/>
      <c r="J42" s="12"/>
      <c r="K42" s="11"/>
      <c r="L42" s="12"/>
      <c r="M42" s="11"/>
      <c r="N42" s="12"/>
      <c r="O42" s="11"/>
    </row>
    <row r="43" spans="2:15" s="2" customFormat="1" ht="21.75" customHeight="1" x14ac:dyDescent="0.35">
      <c r="B43" s="2">
        <v>12</v>
      </c>
      <c r="C43" s="2" t="s">
        <v>12</v>
      </c>
      <c r="D43" s="34">
        <f>2.4+(4*0.4)</f>
        <v>4</v>
      </c>
    </row>
    <row r="44" spans="2:15" s="2" customFormat="1" ht="21.75" customHeight="1" x14ac:dyDescent="0.35">
      <c r="D44" s="35"/>
      <c r="E44" s="9">
        <f>D43+(1/12*0.4)</f>
        <v>4.0332999999999997</v>
      </c>
      <c r="F44" s="5">
        <f>D43+(2/12*0.4)</f>
        <v>4.0667</v>
      </c>
      <c r="G44" s="9">
        <f>D43+(3/12*0.4)</f>
        <v>4.0999999999999996</v>
      </c>
      <c r="H44" s="5">
        <f>D43+(4/12*0.4)</f>
        <v>4.1333000000000002</v>
      </c>
      <c r="I44" s="9">
        <f>D43+(5/12*0.4)</f>
        <v>4.1666999999999996</v>
      </c>
      <c r="J44" s="5">
        <f>D43+(6/12*0.4)</f>
        <v>4.2</v>
      </c>
      <c r="K44" s="9">
        <f>D43+(7/12*0.4)</f>
        <v>4.2332999999999998</v>
      </c>
      <c r="L44" s="5">
        <f>D43+(8/12*0.4)</f>
        <v>4.2667000000000002</v>
      </c>
      <c r="M44" s="9">
        <f>D43+(9/12*0.4)</f>
        <v>4.3</v>
      </c>
      <c r="N44" s="5">
        <f>D43+(10/12*0.4)</f>
        <v>4.3333000000000004</v>
      </c>
      <c r="O44" s="9">
        <f>D43+(11/12*0.4)</f>
        <v>4.3666999999999998</v>
      </c>
    </row>
    <row r="45" spans="2:15" s="2" customFormat="1" ht="8.1" customHeight="1" x14ac:dyDescent="0.35">
      <c r="D45" s="23"/>
      <c r="E45" s="11"/>
      <c r="F45" s="12"/>
      <c r="G45" s="11"/>
      <c r="H45" s="12"/>
      <c r="I45" s="11"/>
      <c r="J45" s="12"/>
      <c r="K45" s="11"/>
      <c r="L45" s="12"/>
      <c r="M45" s="11"/>
      <c r="N45" s="12"/>
      <c r="O45" s="11"/>
    </row>
    <row r="46" spans="2:15" s="2" customFormat="1" ht="21.75" customHeight="1" x14ac:dyDescent="0.35">
      <c r="B46" s="2">
        <v>13</v>
      </c>
      <c r="C46" s="2" t="s">
        <v>12</v>
      </c>
      <c r="D46" s="30">
        <f>2.4+(5*0.4)</f>
        <v>4.4000000000000004</v>
      </c>
    </row>
    <row r="47" spans="2:15" s="2" customFormat="1" ht="21.75" customHeight="1" x14ac:dyDescent="0.35">
      <c r="D47" s="31"/>
      <c r="E47" s="18">
        <f>D46+(1/12*0.5)</f>
        <v>4.4417</v>
      </c>
      <c r="F47" s="4">
        <f>D46+(2/12*0.5)</f>
        <v>4.4832999999999998</v>
      </c>
      <c r="G47" s="10">
        <f>D46+(3/12*0.5)</f>
        <v>4.5250000000000004</v>
      </c>
      <c r="H47" s="4">
        <f>D46+(4/12*0.5)</f>
        <v>4.5667</v>
      </c>
      <c r="I47" s="10">
        <f>D46+(5/12*0.5)</f>
        <v>4.6082999999999998</v>
      </c>
      <c r="J47" s="4">
        <f>D46+(6/12*0.5)</f>
        <v>4.6500000000000004</v>
      </c>
      <c r="K47" s="10">
        <f>D46+(7/12*0.5)</f>
        <v>4.6917</v>
      </c>
      <c r="L47" s="4">
        <f>D46+(8/12*0.5)</f>
        <v>4.7332999999999998</v>
      </c>
      <c r="M47" s="10">
        <f>D46+(9/12*0.5)</f>
        <v>4.7750000000000004</v>
      </c>
      <c r="N47" s="4">
        <f>D46+(10/12*0.5)</f>
        <v>4.8167</v>
      </c>
      <c r="O47" s="10">
        <f>D46+(11/12*0.5)</f>
        <v>4.8582999999999998</v>
      </c>
    </row>
    <row r="48" spans="2:15" s="2" customFormat="1" ht="8.1" customHeight="1" x14ac:dyDescent="0.35">
      <c r="D48" s="23"/>
      <c r="E48" s="11"/>
      <c r="F48" s="12"/>
      <c r="G48" s="11"/>
      <c r="H48" s="12"/>
      <c r="I48" s="11"/>
      <c r="J48" s="12"/>
      <c r="K48" s="11"/>
      <c r="L48" s="12"/>
      <c r="M48" s="11"/>
      <c r="N48" s="12"/>
      <c r="O48" s="11"/>
    </row>
    <row r="49" spans="2:15" s="2" customFormat="1" ht="21.75" customHeight="1" x14ac:dyDescent="0.35">
      <c r="B49" s="2">
        <v>14</v>
      </c>
      <c r="C49" s="2" t="s">
        <v>12</v>
      </c>
      <c r="D49" s="34">
        <f>4.4+(1*0.5)</f>
        <v>4.9000000000000004</v>
      </c>
    </row>
    <row r="50" spans="2:15" s="2" customFormat="1" ht="21.75" customHeight="1" x14ac:dyDescent="0.35">
      <c r="D50" s="35"/>
      <c r="E50" s="9">
        <f>D49+(1/12*0.5)</f>
        <v>4.9417</v>
      </c>
      <c r="F50" s="5">
        <f>D49+(2/12*0.5)</f>
        <v>4.9832999999999998</v>
      </c>
      <c r="G50" s="9">
        <f>D49+(3/12*0.5)</f>
        <v>5.0250000000000004</v>
      </c>
      <c r="H50" s="5">
        <f>D49+(4/12*0.5)</f>
        <v>5.0667</v>
      </c>
      <c r="I50" s="9">
        <f>D49+(5/12*0.5)</f>
        <v>5.1082999999999998</v>
      </c>
      <c r="J50" s="5">
        <f>D49+(6/12*0.5)</f>
        <v>5.15</v>
      </c>
      <c r="K50" s="9">
        <f>D49+(7/12*0.5)</f>
        <v>5.1917</v>
      </c>
      <c r="L50" s="5">
        <f>D49+(8/12*0.5)</f>
        <v>5.2332999999999998</v>
      </c>
      <c r="M50" s="9">
        <f>D49+(9/12*0.5)</f>
        <v>5.2750000000000004</v>
      </c>
      <c r="N50" s="5">
        <f>D49+(10/12*0.5)</f>
        <v>5.3167</v>
      </c>
      <c r="O50" s="9">
        <f>D49+(11/12*0.5)</f>
        <v>5.3582999999999998</v>
      </c>
    </row>
    <row r="51" spans="2:15" s="2" customFormat="1" ht="8.1" customHeight="1" x14ac:dyDescent="0.35">
      <c r="D51" s="23"/>
      <c r="E51" s="11"/>
      <c r="F51" s="12"/>
      <c r="G51" s="11"/>
      <c r="H51" s="12"/>
      <c r="I51" s="11"/>
      <c r="J51" s="12"/>
      <c r="K51" s="11"/>
      <c r="L51" s="12"/>
      <c r="M51" s="11"/>
      <c r="N51" s="12"/>
      <c r="O51" s="11"/>
    </row>
    <row r="52" spans="2:15" s="2" customFormat="1" ht="21.75" customHeight="1" x14ac:dyDescent="0.35">
      <c r="B52" s="2">
        <v>15</v>
      </c>
      <c r="C52" s="2" t="s">
        <v>12</v>
      </c>
      <c r="D52" s="30">
        <f>4.4+(2*0.5)</f>
        <v>5.4</v>
      </c>
    </row>
    <row r="53" spans="2:15" s="2" customFormat="1" ht="21.75" customHeight="1" x14ac:dyDescent="0.35">
      <c r="D53" s="31"/>
      <c r="E53" s="25">
        <f>D52+(1/12*0.5)</f>
        <v>5.4417</v>
      </c>
      <c r="F53" s="4">
        <f>D52+(2/12*0.5)</f>
        <v>5.4832999999999998</v>
      </c>
      <c r="G53" s="10">
        <f>D52+(3/12*0.5)</f>
        <v>5.5250000000000004</v>
      </c>
      <c r="H53" s="4">
        <f>D52+(4/12*0.5)</f>
        <v>5.5667</v>
      </c>
      <c r="I53" s="10">
        <f>D52+(5/12*0.5)</f>
        <v>5.6082999999999998</v>
      </c>
      <c r="J53" s="4">
        <f>D52+(6/12*0.5)</f>
        <v>5.65</v>
      </c>
      <c r="K53" s="10">
        <f>D52+(7/12*0.5)</f>
        <v>5.6917</v>
      </c>
      <c r="L53" s="4">
        <f>D52+(8/12*0.5)</f>
        <v>5.7332999999999998</v>
      </c>
      <c r="M53" s="10">
        <f>D52+(9/12*0.5)</f>
        <v>5.7750000000000004</v>
      </c>
      <c r="N53" s="4">
        <f>D52+(10/12*0.5)</f>
        <v>5.8167</v>
      </c>
      <c r="O53" s="10">
        <f>D52+(11/12*0.5)</f>
        <v>5.8582999999999998</v>
      </c>
    </row>
    <row r="54" spans="2:15" s="2" customFormat="1" ht="8.1" customHeight="1" x14ac:dyDescent="0.35">
      <c r="D54" s="23"/>
      <c r="E54" s="11"/>
      <c r="F54" s="12"/>
      <c r="G54" s="11"/>
      <c r="H54" s="12"/>
      <c r="I54" s="11"/>
      <c r="J54" s="12"/>
      <c r="K54" s="11"/>
      <c r="L54" s="12"/>
      <c r="M54" s="11"/>
      <c r="N54" s="12"/>
      <c r="O54" s="11"/>
    </row>
    <row r="55" spans="2:15" s="2" customFormat="1" ht="21.75" customHeight="1" x14ac:dyDescent="0.35">
      <c r="B55" s="2">
        <v>16</v>
      </c>
      <c r="C55" s="2" t="s">
        <v>12</v>
      </c>
      <c r="D55" s="34">
        <f>4.4+(3*0.5)</f>
        <v>5.9</v>
      </c>
    </row>
    <row r="56" spans="2:15" s="2" customFormat="1" ht="21.75" customHeight="1" x14ac:dyDescent="0.35">
      <c r="D56" s="35"/>
      <c r="E56" s="9">
        <f>D55+(1/12*0.5)</f>
        <v>5.9417</v>
      </c>
      <c r="F56" s="5">
        <f>D55+(2/12*0.5)</f>
        <v>5.9832999999999998</v>
      </c>
      <c r="G56" s="9">
        <f>D55+(3/12*0.5)</f>
        <v>6.0250000000000004</v>
      </c>
      <c r="H56" s="5">
        <f>D55+(4/12*0.5)</f>
        <v>6.0667</v>
      </c>
      <c r="I56" s="9">
        <f>D55+(5/12*0.5)</f>
        <v>6.1082999999999998</v>
      </c>
      <c r="J56" s="5">
        <f>D55+(6/12*0.5)</f>
        <v>6.15</v>
      </c>
      <c r="K56" s="9">
        <f>D55+(7/12*0.5)</f>
        <v>6.1917</v>
      </c>
      <c r="L56" s="5">
        <f>D55+(8/12*0.5)</f>
        <v>6.2332999999999998</v>
      </c>
      <c r="M56" s="9">
        <f>D55+(9/12*0.5)</f>
        <v>6.2750000000000004</v>
      </c>
      <c r="N56" s="5">
        <f>D55+(10/12*0.5)</f>
        <v>6.3167</v>
      </c>
      <c r="O56" s="9">
        <f>D55+(11/12*0.5)</f>
        <v>6.3582999999999998</v>
      </c>
    </row>
    <row r="57" spans="2:15" s="2" customFormat="1" ht="8.1" customHeight="1" x14ac:dyDescent="0.35">
      <c r="D57" s="23"/>
      <c r="E57" s="11"/>
      <c r="F57" s="12"/>
      <c r="G57" s="11"/>
      <c r="H57" s="12"/>
      <c r="I57" s="11"/>
      <c r="J57" s="12"/>
      <c r="K57" s="11"/>
      <c r="L57" s="12"/>
      <c r="M57" s="11"/>
      <c r="N57" s="12"/>
      <c r="O57" s="11"/>
    </row>
    <row r="58" spans="2:15" s="2" customFormat="1" ht="21.75" customHeight="1" x14ac:dyDescent="0.35">
      <c r="B58" s="2">
        <v>17</v>
      </c>
      <c r="C58" s="2" t="s">
        <v>12</v>
      </c>
      <c r="D58" s="30">
        <f>4.4+(4*0.5)</f>
        <v>6.4</v>
      </c>
    </row>
    <row r="59" spans="2:15" s="2" customFormat="1" ht="21.75" customHeight="1" x14ac:dyDescent="0.35">
      <c r="D59" s="31"/>
      <c r="E59" s="25">
        <f>D58+(1/12*0.5)</f>
        <v>6.4417</v>
      </c>
      <c r="F59" s="4">
        <f>D58+(2/12*0.5)</f>
        <v>6.4832999999999998</v>
      </c>
      <c r="G59" s="10">
        <f>D58+(3/12*0.5)</f>
        <v>6.5250000000000004</v>
      </c>
      <c r="H59" s="4">
        <f>D58+(4/12*0.5)</f>
        <v>6.5667</v>
      </c>
      <c r="I59" s="10">
        <f>D58+(5/12*0.5)</f>
        <v>6.6082999999999998</v>
      </c>
      <c r="J59" s="4">
        <f>D58+(6/12*0.5)</f>
        <v>6.65</v>
      </c>
      <c r="K59" s="10">
        <f>D58+(7/12*0.5)</f>
        <v>6.6917</v>
      </c>
      <c r="L59" s="4">
        <f>D58+(8/12*0.5)</f>
        <v>6.7332999999999998</v>
      </c>
      <c r="M59" s="10">
        <f>D58+(9/12*0.5)</f>
        <v>6.7750000000000004</v>
      </c>
      <c r="N59" s="4">
        <f>D58+(10/12*0.5)</f>
        <v>6.8167</v>
      </c>
      <c r="O59" s="10">
        <f>D58+(11/12*0.5)</f>
        <v>6.8582999999999998</v>
      </c>
    </row>
    <row r="60" spans="2:15" s="2" customFormat="1" ht="8.1" customHeight="1" x14ac:dyDescent="0.35">
      <c r="D60" s="23"/>
      <c r="E60" s="11"/>
      <c r="F60" s="12"/>
      <c r="G60" s="11"/>
      <c r="H60" s="12"/>
      <c r="I60" s="11"/>
      <c r="J60" s="12"/>
      <c r="K60" s="11"/>
      <c r="L60" s="12"/>
      <c r="M60" s="11"/>
      <c r="N60" s="12"/>
      <c r="O60" s="11"/>
    </row>
    <row r="61" spans="2:15" s="2" customFormat="1" ht="21.75" customHeight="1" x14ac:dyDescent="0.35">
      <c r="B61" s="2">
        <v>18</v>
      </c>
      <c r="C61" s="2" t="s">
        <v>12</v>
      </c>
      <c r="D61" s="34">
        <f>4.4+(5*0.5)</f>
        <v>6.9</v>
      </c>
    </row>
    <row r="62" spans="2:15" s="2" customFormat="1" ht="21.75" customHeight="1" x14ac:dyDescent="0.35">
      <c r="D62" s="35"/>
      <c r="E62" s="9">
        <f>D61+(1/12*0.5)</f>
        <v>6.9417</v>
      </c>
      <c r="F62" s="5">
        <f>D61+(2/12*0.5)</f>
        <v>6.9832999999999998</v>
      </c>
      <c r="G62" s="9">
        <f>D61+(3/12*0.5)</f>
        <v>7.0250000000000004</v>
      </c>
      <c r="H62" s="5">
        <f>D61+(4/12*0.5)</f>
        <v>7.0667</v>
      </c>
      <c r="I62" s="9">
        <f>D61+(5/12*0.5)</f>
        <v>7.1082999999999998</v>
      </c>
      <c r="J62" s="5">
        <f>D61+(6/12*0.5)</f>
        <v>7.15</v>
      </c>
      <c r="K62" s="9">
        <f>D61+(7/12*0.5)</f>
        <v>7.1917</v>
      </c>
      <c r="L62" s="5">
        <f>D61+(8/12*0.5)</f>
        <v>7.2332999999999998</v>
      </c>
      <c r="M62" s="9">
        <f>D61+(9/12*0.5)</f>
        <v>7.2750000000000004</v>
      </c>
      <c r="N62" s="5">
        <f>D61+(10/12*0.5)</f>
        <v>7.3167</v>
      </c>
      <c r="O62" s="9">
        <f>D61+(11/12*0.5)</f>
        <v>7.3582999999999998</v>
      </c>
    </row>
    <row r="63" spans="2:15" s="2" customFormat="1" ht="8.1" customHeight="1" x14ac:dyDescent="0.35">
      <c r="D63" s="23"/>
      <c r="E63" s="11"/>
      <c r="F63" s="12"/>
      <c r="G63" s="11"/>
      <c r="H63" s="12"/>
      <c r="I63" s="11"/>
      <c r="J63" s="12"/>
      <c r="K63" s="11"/>
      <c r="L63" s="12"/>
      <c r="M63" s="11"/>
      <c r="N63" s="12"/>
      <c r="O63" s="11"/>
    </row>
    <row r="64" spans="2:15" s="2" customFormat="1" ht="21.75" customHeight="1" x14ac:dyDescent="0.35">
      <c r="B64" s="2">
        <v>19</v>
      </c>
      <c r="C64" s="2" t="s">
        <v>12</v>
      </c>
      <c r="D64" s="30">
        <f>4.4+(6*0.5)</f>
        <v>7.4</v>
      </c>
    </row>
    <row r="65" spans="2:15" s="2" customFormat="1" ht="21.75" customHeight="1" x14ac:dyDescent="0.35">
      <c r="D65" s="31"/>
      <c r="E65" s="25">
        <f>D64+(1/12*0.5)</f>
        <v>7.4417</v>
      </c>
      <c r="F65" s="4">
        <f>D64+(2/12*0.5)</f>
        <v>7.4832999999999998</v>
      </c>
      <c r="G65" s="10">
        <f>D64+(3/12*0.5)</f>
        <v>7.5250000000000004</v>
      </c>
      <c r="H65" s="4">
        <f>D64+(4/12*0.5)</f>
        <v>7.5667</v>
      </c>
      <c r="I65" s="10">
        <f>D64+(5/12*0.5)</f>
        <v>7.6082999999999998</v>
      </c>
      <c r="J65" s="4">
        <f>D64+(6/12*0.5)</f>
        <v>7.65</v>
      </c>
      <c r="K65" s="10">
        <f>D64+(7/12*0.5)</f>
        <v>7.6917</v>
      </c>
      <c r="L65" s="4">
        <f>D64+(8/12*0.5)</f>
        <v>7.7332999999999998</v>
      </c>
      <c r="M65" s="10">
        <f>D64+(9/12*0.5)</f>
        <v>7.7750000000000004</v>
      </c>
      <c r="N65" s="4">
        <f>D64+(10/12*0.5)</f>
        <v>7.8167</v>
      </c>
      <c r="O65" s="10">
        <f>D64+(11/12*0.5)</f>
        <v>7.8582999999999998</v>
      </c>
    </row>
    <row r="66" spans="2:15" s="2" customFormat="1" ht="8.1" customHeight="1" x14ac:dyDescent="0.35">
      <c r="D66" s="23"/>
      <c r="E66" s="11"/>
      <c r="F66" s="12"/>
      <c r="G66" s="11"/>
      <c r="H66" s="12"/>
      <c r="I66" s="11"/>
      <c r="J66" s="12"/>
      <c r="K66" s="11"/>
      <c r="L66" s="12"/>
      <c r="M66" s="11"/>
      <c r="N66" s="12"/>
      <c r="O66" s="11"/>
    </row>
    <row r="67" spans="2:15" s="2" customFormat="1" ht="21.75" customHeight="1" x14ac:dyDescent="0.35">
      <c r="B67" s="2">
        <v>20</v>
      </c>
      <c r="C67" s="2" t="s">
        <v>12</v>
      </c>
      <c r="D67" s="34">
        <f>4.4+(7*0.5)</f>
        <v>7.9</v>
      </c>
    </row>
    <row r="68" spans="2:15" s="2" customFormat="1" ht="21.75" customHeight="1" x14ac:dyDescent="0.35">
      <c r="D68" s="35"/>
      <c r="E68" s="9">
        <f>D67+(1/12*0.5)</f>
        <v>7.9417</v>
      </c>
      <c r="F68" s="5">
        <f>D67+(2/12*0.5)</f>
        <v>7.9832999999999998</v>
      </c>
      <c r="G68" s="9">
        <f>D67+(3/12*0.5)</f>
        <v>8.0250000000000004</v>
      </c>
      <c r="H68" s="5">
        <f>D67+(4/12*0.5)</f>
        <v>8.0667000000000009</v>
      </c>
      <c r="I68" s="9">
        <f>D67+(5/12*0.5)</f>
        <v>8.1082999999999998</v>
      </c>
      <c r="J68" s="5">
        <f>D67+(6/12*0.5)</f>
        <v>8.15</v>
      </c>
      <c r="K68" s="9">
        <f>D67+(7/12*0.5)</f>
        <v>8.1917000000000009</v>
      </c>
      <c r="L68" s="5">
        <f>D67+(8/12*0.5)</f>
        <v>8.2332999999999998</v>
      </c>
      <c r="M68" s="9">
        <f>D67+(9/12*0.5)</f>
        <v>8.2750000000000004</v>
      </c>
      <c r="N68" s="5">
        <f>D67+(10/12*0.5)</f>
        <v>8.3167000000000009</v>
      </c>
      <c r="O68" s="9">
        <f>D67+(11/12*0.5)</f>
        <v>8.3582999999999998</v>
      </c>
    </row>
    <row r="69" spans="2:15" s="2" customFormat="1" ht="8.1" customHeight="1" x14ac:dyDescent="0.35">
      <c r="D69" s="23"/>
      <c r="E69" s="11"/>
      <c r="F69" s="12"/>
      <c r="G69" s="11"/>
      <c r="H69" s="12"/>
      <c r="I69" s="11"/>
      <c r="J69" s="12"/>
      <c r="K69" s="11"/>
      <c r="L69" s="12"/>
      <c r="M69" s="11"/>
      <c r="N69" s="12"/>
      <c r="O69" s="11"/>
    </row>
    <row r="70" spans="2:15" s="2" customFormat="1" ht="21.75" customHeight="1" x14ac:dyDescent="0.35">
      <c r="B70" s="2">
        <v>21</v>
      </c>
      <c r="C70" s="2" t="s">
        <v>12</v>
      </c>
      <c r="D70" s="30">
        <f>4.4+(8*0.5)</f>
        <v>8.4</v>
      </c>
    </row>
    <row r="71" spans="2:15" s="2" customFormat="1" ht="21.75" customHeight="1" x14ac:dyDescent="0.35">
      <c r="D71" s="31"/>
      <c r="E71" s="25">
        <f>D70+(1/12*0.5)</f>
        <v>8.4417000000000009</v>
      </c>
      <c r="F71" s="4">
        <f>D70+(2/12*0.5)</f>
        <v>8.4832999999999998</v>
      </c>
      <c r="G71" s="10">
        <f>D70+(3/12*0.5)</f>
        <v>8.5250000000000004</v>
      </c>
      <c r="H71" s="4">
        <f>D70+(4/12*0.5)</f>
        <v>8.5667000000000009</v>
      </c>
      <c r="I71" s="10">
        <f>D70+(5/12*0.5)</f>
        <v>8.6082999999999998</v>
      </c>
      <c r="J71" s="4">
        <f>D70+(6/12*0.5)</f>
        <v>8.65</v>
      </c>
      <c r="K71" s="10">
        <f>D70+(7/12*0.5)</f>
        <v>8.6917000000000009</v>
      </c>
      <c r="L71" s="4">
        <f>D70+(8/12*0.5)</f>
        <v>8.7332999999999998</v>
      </c>
      <c r="M71" s="10">
        <f>D70+(9/12*0.5)</f>
        <v>8.7750000000000004</v>
      </c>
      <c r="N71" s="4">
        <f>D70+(10/12*0.5)</f>
        <v>8.8167000000000009</v>
      </c>
      <c r="O71" s="10">
        <f>D70+(11/12*0.5)</f>
        <v>8.8582999999999998</v>
      </c>
    </row>
    <row r="72" spans="2:15" s="2" customFormat="1" ht="8.1" customHeight="1" x14ac:dyDescent="0.35">
      <c r="D72" s="23"/>
      <c r="E72" s="11"/>
      <c r="F72" s="12"/>
      <c r="G72" s="11"/>
      <c r="H72" s="12"/>
      <c r="I72" s="11"/>
      <c r="J72" s="12"/>
      <c r="K72" s="11"/>
      <c r="L72" s="12"/>
      <c r="M72" s="11"/>
      <c r="N72" s="12"/>
      <c r="O72" s="11"/>
    </row>
    <row r="73" spans="2:15" s="2" customFormat="1" ht="21.75" customHeight="1" x14ac:dyDescent="0.35">
      <c r="B73" s="2">
        <v>22</v>
      </c>
      <c r="C73" s="2" t="s">
        <v>12</v>
      </c>
      <c r="D73" s="34">
        <f>4.4+(9*0.5)</f>
        <v>8.9</v>
      </c>
    </row>
    <row r="74" spans="2:15" s="2" customFormat="1" ht="21.75" customHeight="1" x14ac:dyDescent="0.35">
      <c r="D74" s="35"/>
      <c r="E74" s="9">
        <f>D73+(1/12*0.5)</f>
        <v>8.9417000000000009</v>
      </c>
      <c r="F74" s="5">
        <f>D73+(2/12*0.5)</f>
        <v>8.9832999999999998</v>
      </c>
      <c r="G74" s="9">
        <f>D73+(3/12*0.5)</f>
        <v>9.0250000000000004</v>
      </c>
      <c r="H74" s="5">
        <f>D73+(4/12*0.5)</f>
        <v>9.0667000000000009</v>
      </c>
      <c r="I74" s="9">
        <f>D73+(5/12*0.5)</f>
        <v>9.1082999999999998</v>
      </c>
      <c r="J74" s="5">
        <f>D73+(6/12*0.5)</f>
        <v>9.15</v>
      </c>
      <c r="K74" s="9">
        <f>D73+(7/12*0.5)</f>
        <v>9.1917000000000009</v>
      </c>
      <c r="L74" s="5">
        <f>D73+(8/12*0.5)</f>
        <v>9.2332999999999998</v>
      </c>
      <c r="M74" s="9">
        <f>D73+(9/12*0.5)</f>
        <v>9.2750000000000004</v>
      </c>
      <c r="N74" s="5">
        <f>D73+(10/12*0.5)</f>
        <v>9.3167000000000009</v>
      </c>
      <c r="O74" s="9">
        <f>D73+(11/12*0.5)</f>
        <v>9.3582999999999998</v>
      </c>
    </row>
    <row r="75" spans="2:15" s="2" customFormat="1" ht="8.1" customHeight="1" x14ac:dyDescent="0.35">
      <c r="D75" s="23"/>
      <c r="E75" s="11"/>
      <c r="F75" s="12"/>
      <c r="G75" s="11"/>
      <c r="H75" s="12"/>
      <c r="I75" s="11"/>
      <c r="J75" s="12"/>
      <c r="K75" s="11"/>
      <c r="L75" s="12"/>
      <c r="M75" s="11"/>
      <c r="N75" s="12"/>
      <c r="O75" s="11"/>
    </row>
    <row r="76" spans="2:15" s="2" customFormat="1" ht="21.75" customHeight="1" x14ac:dyDescent="0.35">
      <c r="B76" s="2">
        <v>23</v>
      </c>
      <c r="C76" s="2" t="s">
        <v>12</v>
      </c>
      <c r="D76" s="30">
        <f>4.4+(10*0.5)</f>
        <v>9.4</v>
      </c>
    </row>
    <row r="77" spans="2:15" s="2" customFormat="1" ht="21.75" customHeight="1" x14ac:dyDescent="0.35">
      <c r="D77" s="31"/>
      <c r="E77" s="25">
        <f>D76+(1/12*0.5)</f>
        <v>9.4417000000000009</v>
      </c>
      <c r="F77" s="4">
        <f>D76+(2/12*0.5)</f>
        <v>9.4832999999999998</v>
      </c>
      <c r="G77" s="10">
        <f>D76+(3/12*0.5)</f>
        <v>9.5250000000000004</v>
      </c>
      <c r="H77" s="4">
        <f>D76+(4/12*0.5)</f>
        <v>9.5667000000000009</v>
      </c>
      <c r="I77" s="10">
        <f>D76+(5/12*0.5)</f>
        <v>9.6082999999999998</v>
      </c>
      <c r="J77" s="4">
        <f>D76+(6/12*0.5)</f>
        <v>9.65</v>
      </c>
      <c r="K77" s="10">
        <f>D76+(7/12*0.5)</f>
        <v>9.6917000000000009</v>
      </c>
      <c r="L77" s="4">
        <f>D76+(8/12*0.5)</f>
        <v>9.7332999999999998</v>
      </c>
      <c r="M77" s="10">
        <f>D76+(9/12*0.5)</f>
        <v>9.7750000000000004</v>
      </c>
      <c r="N77" s="4">
        <f>D76+(10/12*0.5)</f>
        <v>9.8167000000000009</v>
      </c>
      <c r="O77" s="10">
        <f>D76+(11/12*0.5)</f>
        <v>9.8582999999999998</v>
      </c>
    </row>
    <row r="78" spans="2:15" s="2" customFormat="1" ht="8.1" customHeight="1" x14ac:dyDescent="0.35">
      <c r="D78" s="23"/>
      <c r="E78" s="11"/>
      <c r="F78" s="12"/>
      <c r="G78" s="11"/>
      <c r="H78" s="12"/>
      <c r="I78" s="11"/>
      <c r="J78" s="12"/>
      <c r="K78" s="11"/>
      <c r="L78" s="12"/>
      <c r="M78" s="11"/>
      <c r="N78" s="12"/>
      <c r="O78" s="11"/>
    </row>
    <row r="79" spans="2:15" s="2" customFormat="1" ht="21.75" customHeight="1" x14ac:dyDescent="0.35">
      <c r="B79" s="2">
        <v>24</v>
      </c>
      <c r="C79" s="2" t="s">
        <v>12</v>
      </c>
      <c r="D79" s="34">
        <f>4.4+(11*0.5)</f>
        <v>9.9</v>
      </c>
    </row>
    <row r="80" spans="2:15" s="2" customFormat="1" ht="21.75" customHeight="1" x14ac:dyDescent="0.35">
      <c r="D80" s="35"/>
      <c r="E80" s="9">
        <f>D79+(1/12*0.5)</f>
        <v>9.9417000000000009</v>
      </c>
      <c r="F80" s="5">
        <f>D79+(2/12*0.5)</f>
        <v>9.9832999999999998</v>
      </c>
      <c r="G80" s="9">
        <f>D79+(3/12*0.5)</f>
        <v>10.025</v>
      </c>
      <c r="H80" s="5">
        <f>D79+(4/12*0.5)</f>
        <v>10.066700000000001</v>
      </c>
      <c r="I80" s="9">
        <f>D79+(5/12*0.5)</f>
        <v>10.1083</v>
      </c>
      <c r="J80" s="5">
        <f>D79+(6/12*0.5)</f>
        <v>10.15</v>
      </c>
      <c r="K80" s="9">
        <f>D79+(7/12*0.5)</f>
        <v>10.191700000000001</v>
      </c>
      <c r="L80" s="5">
        <f>D79+(8/12*0.5)</f>
        <v>10.2333</v>
      </c>
      <c r="M80" s="9">
        <f>D79+(9/12*0.5)</f>
        <v>10.275</v>
      </c>
      <c r="N80" s="5">
        <f>D79+(10/12*0.5)</f>
        <v>10.316700000000001</v>
      </c>
      <c r="O80" s="9">
        <f>D79+(11/12*0.5)</f>
        <v>10.3583</v>
      </c>
    </row>
    <row r="81" spans="2:15" s="2" customFormat="1" ht="8.1" customHeight="1" x14ac:dyDescent="0.35">
      <c r="D81" s="23"/>
      <c r="E81" s="11"/>
      <c r="F81" s="12"/>
      <c r="G81" s="11"/>
      <c r="H81" s="12"/>
      <c r="I81" s="11"/>
      <c r="J81" s="12"/>
      <c r="K81" s="11"/>
      <c r="L81" s="12"/>
      <c r="M81" s="11"/>
      <c r="N81" s="12"/>
      <c r="O81" s="11"/>
    </row>
    <row r="82" spans="2:15" s="2" customFormat="1" ht="21.75" customHeight="1" x14ac:dyDescent="0.35">
      <c r="B82" s="2">
        <v>25</v>
      </c>
      <c r="C82" s="2" t="s">
        <v>12</v>
      </c>
      <c r="D82" s="30">
        <f>4.4+(12*0.5)</f>
        <v>10.4</v>
      </c>
    </row>
    <row r="83" spans="2:15" s="2" customFormat="1" ht="21.75" customHeight="1" x14ac:dyDescent="0.35">
      <c r="D83" s="31"/>
      <c r="E83" s="25">
        <f>D82+(1/12*0.5)</f>
        <v>10.441700000000001</v>
      </c>
      <c r="F83" s="4">
        <f>D82+(2/12*0.5)</f>
        <v>10.4833</v>
      </c>
      <c r="G83" s="10">
        <f>D82+(3/12*0.5)</f>
        <v>10.525</v>
      </c>
      <c r="H83" s="4">
        <f>D82+(4/12*0.5)</f>
        <v>10.566700000000001</v>
      </c>
      <c r="I83" s="10">
        <f>D82+(5/12*0.5)</f>
        <v>10.6083</v>
      </c>
      <c r="J83" s="4">
        <f>D82+(6/12*0.5)</f>
        <v>10.65</v>
      </c>
      <c r="K83" s="10">
        <f>D82+(7/12*0.5)</f>
        <v>10.691700000000001</v>
      </c>
      <c r="L83" s="4">
        <f>D82+(8/12*0.5)</f>
        <v>10.7333</v>
      </c>
      <c r="M83" s="10">
        <f>D82+(9/12*0.5)</f>
        <v>10.775</v>
      </c>
      <c r="N83" s="4">
        <f>D82+(10/12*0.5)</f>
        <v>10.816700000000001</v>
      </c>
      <c r="O83" s="10">
        <f>D82+(11/12*0.5)</f>
        <v>10.8583</v>
      </c>
    </row>
    <row r="84" spans="2:15" s="2" customFormat="1" ht="8.1" customHeight="1" x14ac:dyDescent="0.35">
      <c r="D84" s="23"/>
      <c r="E84" s="11"/>
      <c r="F84" s="12"/>
      <c r="G84" s="11"/>
      <c r="H84" s="12"/>
      <c r="I84" s="11"/>
      <c r="J84" s="12"/>
      <c r="K84" s="11"/>
      <c r="L84" s="12"/>
      <c r="M84" s="11"/>
      <c r="N84" s="12"/>
      <c r="O84" s="11"/>
    </row>
    <row r="85" spans="2:15" s="2" customFormat="1" ht="21.75" customHeight="1" x14ac:dyDescent="0.35">
      <c r="B85" s="2">
        <v>26</v>
      </c>
      <c r="C85" s="2" t="s">
        <v>12</v>
      </c>
      <c r="D85" s="34">
        <f>4.4+(13*0.5)</f>
        <v>10.9</v>
      </c>
    </row>
    <row r="86" spans="2:15" s="2" customFormat="1" ht="21.75" customHeight="1" x14ac:dyDescent="0.35">
      <c r="D86" s="35"/>
      <c r="E86" s="9">
        <f>D85+(1/12*0.5)</f>
        <v>10.941700000000001</v>
      </c>
      <c r="F86" s="5">
        <f>D85+(2/12*0.5)</f>
        <v>10.9833</v>
      </c>
      <c r="G86" s="9">
        <f>D85+(3/12*0.5)</f>
        <v>11.025</v>
      </c>
      <c r="H86" s="5">
        <f>D85+(4/12*0.5)</f>
        <v>11.066700000000001</v>
      </c>
      <c r="I86" s="9">
        <f>D85+(5/12*0.5)</f>
        <v>11.1083</v>
      </c>
      <c r="J86" s="5">
        <f>D85+(6/12*0.5)</f>
        <v>11.15</v>
      </c>
      <c r="K86" s="9">
        <f>D85+(7/12*0.5)</f>
        <v>11.191700000000001</v>
      </c>
      <c r="L86" s="5">
        <f>D85+(8/12*0.5)</f>
        <v>11.2333</v>
      </c>
      <c r="M86" s="9">
        <f>D85+(9/12*0.5)</f>
        <v>11.275</v>
      </c>
      <c r="N86" s="5">
        <f>D85+(10/12*0.5)</f>
        <v>11.316700000000001</v>
      </c>
      <c r="O86" s="9">
        <f>D85+(11/12*0.5)</f>
        <v>11.3583</v>
      </c>
    </row>
    <row r="87" spans="2:15" s="2" customFormat="1" ht="8.1" customHeight="1" x14ac:dyDescent="0.35">
      <c r="D87" s="23"/>
      <c r="E87" s="11"/>
      <c r="F87" s="12"/>
      <c r="G87" s="11"/>
      <c r="H87" s="12"/>
      <c r="I87" s="11"/>
      <c r="J87" s="12"/>
      <c r="K87" s="11"/>
      <c r="L87" s="12"/>
      <c r="M87" s="11"/>
      <c r="N87" s="12"/>
      <c r="O87" s="11"/>
    </row>
    <row r="88" spans="2:15" s="2" customFormat="1" ht="21.75" customHeight="1" x14ac:dyDescent="0.35">
      <c r="B88" s="2">
        <v>27</v>
      </c>
      <c r="C88" s="2" t="s">
        <v>12</v>
      </c>
      <c r="D88" s="30">
        <f>4.4+(14*0.5)</f>
        <v>11.4</v>
      </c>
    </row>
    <row r="89" spans="2:15" s="2" customFormat="1" ht="21.75" customHeight="1" x14ac:dyDescent="0.35">
      <c r="D89" s="31"/>
      <c r="E89" s="25">
        <f>D88+(1/12*0.5)</f>
        <v>11.441700000000001</v>
      </c>
      <c r="F89" s="4">
        <f>D88+(2/12*0.5)</f>
        <v>11.4833</v>
      </c>
      <c r="G89" s="10">
        <f>D88+(3/12*0.5)</f>
        <v>11.525</v>
      </c>
      <c r="H89" s="4">
        <f>D88+(4/12*0.5)</f>
        <v>11.566700000000001</v>
      </c>
      <c r="I89" s="10">
        <f>D88+(5/12*0.5)</f>
        <v>11.6083</v>
      </c>
      <c r="J89" s="4">
        <f>D88+(6/12*0.5)</f>
        <v>11.65</v>
      </c>
      <c r="K89" s="10">
        <f>D88+(7/12*0.5)</f>
        <v>11.691700000000001</v>
      </c>
      <c r="L89" s="4">
        <f>D88+(8/12*0.5)</f>
        <v>11.7333</v>
      </c>
      <c r="M89" s="10">
        <f>D88+(9/12*0.5)</f>
        <v>11.775</v>
      </c>
      <c r="N89" s="4">
        <f>D88+(10/12*0.5)</f>
        <v>11.816700000000001</v>
      </c>
      <c r="O89" s="10">
        <f>D88+(11/12*0.5)</f>
        <v>11.8583</v>
      </c>
    </row>
    <row r="90" spans="2:15" s="2" customFormat="1" ht="8.1" customHeight="1" x14ac:dyDescent="0.35">
      <c r="D90" s="23"/>
      <c r="E90" s="11"/>
      <c r="F90" s="12"/>
      <c r="G90" s="11"/>
      <c r="H90" s="12"/>
      <c r="I90" s="11"/>
      <c r="J90" s="12"/>
      <c r="K90" s="11"/>
      <c r="L90" s="12"/>
      <c r="M90" s="11"/>
      <c r="N90" s="12"/>
      <c r="O90" s="11"/>
    </row>
    <row r="91" spans="2:15" s="2" customFormat="1" ht="21.75" customHeight="1" x14ac:dyDescent="0.35">
      <c r="B91" s="2">
        <v>28</v>
      </c>
      <c r="C91" s="2" t="s">
        <v>12</v>
      </c>
      <c r="D91" s="34">
        <f>4.4+(15*0.5)</f>
        <v>11.9</v>
      </c>
    </row>
    <row r="92" spans="2:15" s="2" customFormat="1" ht="21.75" customHeight="1" x14ac:dyDescent="0.35">
      <c r="D92" s="35"/>
      <c r="E92" s="9">
        <f>D91+(1/12*0.5)</f>
        <v>11.941700000000001</v>
      </c>
      <c r="F92" s="5">
        <f>D91+(2/12*0.5)</f>
        <v>11.9833</v>
      </c>
      <c r="G92" s="9">
        <f>D91+(3/12*0.5)</f>
        <v>12.025</v>
      </c>
      <c r="H92" s="5">
        <f>D91+(4/12*0.5)</f>
        <v>12.066700000000001</v>
      </c>
      <c r="I92" s="9">
        <f>D91+(5/12*0.5)</f>
        <v>12.1083</v>
      </c>
      <c r="J92" s="5">
        <f>D91+(6/12*0.5)</f>
        <v>12.15</v>
      </c>
      <c r="K92" s="9">
        <f>D91+(7/12*0.5)</f>
        <v>12.191700000000001</v>
      </c>
      <c r="L92" s="5">
        <f>D91+(8/12*0.5)</f>
        <v>12.2333</v>
      </c>
      <c r="M92" s="9">
        <f>D91+(9/12*0.5)</f>
        <v>12.275</v>
      </c>
      <c r="N92" s="5">
        <f>D91+(10/12*0.5)</f>
        <v>12.316700000000001</v>
      </c>
      <c r="O92" s="9">
        <f>D91+(11/12*0.5)</f>
        <v>12.3583</v>
      </c>
    </row>
    <row r="93" spans="2:15" s="2" customFormat="1" ht="8.1" customHeight="1" x14ac:dyDescent="0.35">
      <c r="D93" s="23"/>
      <c r="E93" s="11"/>
      <c r="F93" s="12"/>
      <c r="G93" s="11"/>
      <c r="H93" s="12"/>
      <c r="I93" s="11"/>
      <c r="J93" s="12"/>
      <c r="K93" s="11"/>
      <c r="L93" s="12"/>
      <c r="M93" s="11"/>
      <c r="N93" s="12"/>
      <c r="O93" s="11"/>
    </row>
    <row r="94" spans="2:15" s="2" customFormat="1" ht="21.75" customHeight="1" x14ac:dyDescent="0.35">
      <c r="B94" s="2">
        <v>29</v>
      </c>
      <c r="C94" s="2" t="s">
        <v>12</v>
      </c>
      <c r="D94" s="30">
        <f>4.4+(16*0.5)</f>
        <v>12.4</v>
      </c>
    </row>
    <row r="95" spans="2:15" s="2" customFormat="1" ht="21.75" customHeight="1" x14ac:dyDescent="0.35">
      <c r="D95" s="31"/>
      <c r="E95" s="25">
        <f>D94+(1/12*0.5)</f>
        <v>12.441700000000001</v>
      </c>
      <c r="F95" s="4">
        <f>D94+(2/12*0.5)</f>
        <v>12.4833</v>
      </c>
      <c r="G95" s="10">
        <f>D94+(3/12*0.5)</f>
        <v>12.525</v>
      </c>
      <c r="H95" s="4">
        <f>D94+(4/12*0.5)</f>
        <v>12.566700000000001</v>
      </c>
      <c r="I95" s="10">
        <f>D94+(5/12*0.5)</f>
        <v>12.6083</v>
      </c>
      <c r="J95" s="4">
        <f>D94+(6/12*0.5)</f>
        <v>12.65</v>
      </c>
      <c r="K95" s="10">
        <f>D94+(7/12*0.5)</f>
        <v>12.691700000000001</v>
      </c>
      <c r="L95" s="4">
        <f>D94+(8/12*0.5)</f>
        <v>12.7333</v>
      </c>
      <c r="M95" s="10">
        <f>D94+(9/12*0.5)</f>
        <v>12.775</v>
      </c>
      <c r="N95" s="4">
        <f>D94+(10/12*0.5)</f>
        <v>12.816700000000001</v>
      </c>
      <c r="O95" s="10">
        <f>D94+(11/12*0.5)</f>
        <v>12.8583</v>
      </c>
    </row>
    <row r="96" spans="2:15" s="2" customFormat="1" ht="8.1" customHeight="1" x14ac:dyDescent="0.35">
      <c r="D96" s="23"/>
      <c r="E96" s="11"/>
      <c r="F96" s="12"/>
      <c r="G96" s="11"/>
      <c r="H96" s="12"/>
      <c r="I96" s="11"/>
      <c r="J96" s="12"/>
      <c r="K96" s="11"/>
      <c r="L96" s="12"/>
      <c r="M96" s="11"/>
      <c r="N96" s="12"/>
      <c r="O96" s="11"/>
    </row>
    <row r="97" spans="2:15" s="2" customFormat="1" ht="21.75" customHeight="1" x14ac:dyDescent="0.35">
      <c r="B97" s="2">
        <v>30</v>
      </c>
      <c r="C97" s="2" t="s">
        <v>12</v>
      </c>
      <c r="D97" s="34">
        <f>4.4+(17*0.5)</f>
        <v>12.9</v>
      </c>
    </row>
    <row r="98" spans="2:15" s="2" customFormat="1" ht="21.75" customHeight="1" x14ac:dyDescent="0.35">
      <c r="D98" s="35"/>
      <c r="E98" s="9">
        <f>D97+(1/12*0.5)</f>
        <v>12.941700000000001</v>
      </c>
      <c r="F98" s="5">
        <f>D97+(2/12*0.5)</f>
        <v>12.9833</v>
      </c>
      <c r="G98" s="9">
        <f>D97+(3/12*0.5)</f>
        <v>13.025</v>
      </c>
      <c r="H98" s="5">
        <f>D97+(4/12*0.5)</f>
        <v>13.066700000000001</v>
      </c>
      <c r="I98" s="9">
        <f>D97+(5/12*0.5)</f>
        <v>13.1083</v>
      </c>
      <c r="J98" s="5">
        <f>D97+(6/12*0.5)</f>
        <v>13.15</v>
      </c>
      <c r="K98" s="9">
        <f>D97+(7/12*0.5)</f>
        <v>13.191700000000001</v>
      </c>
      <c r="L98" s="5">
        <f>D97+(8/12*0.5)</f>
        <v>13.2333</v>
      </c>
      <c r="M98" s="9">
        <f>D97+(9/12*0.5)</f>
        <v>13.275</v>
      </c>
      <c r="N98" s="5">
        <f>D97+(10/12*0.5)</f>
        <v>13.316700000000001</v>
      </c>
      <c r="O98" s="9">
        <f>D97+(11/12*0.5)</f>
        <v>13.3583</v>
      </c>
    </row>
    <row r="99" spans="2:15" s="2" customFormat="1" ht="8.1" customHeight="1" x14ac:dyDescent="0.35">
      <c r="D99" s="23"/>
      <c r="E99" s="11"/>
      <c r="F99" s="12"/>
      <c r="G99" s="11"/>
      <c r="H99" s="12"/>
      <c r="I99" s="11"/>
      <c r="J99" s="12"/>
      <c r="K99" s="11"/>
      <c r="L99" s="12"/>
      <c r="M99" s="11"/>
      <c r="N99" s="12"/>
      <c r="O99" s="11"/>
    </row>
    <row r="100" spans="2:15" s="2" customFormat="1" ht="21.75" customHeight="1" x14ac:dyDescent="0.35">
      <c r="B100" s="2">
        <v>31</v>
      </c>
      <c r="C100" s="2" t="s">
        <v>12</v>
      </c>
      <c r="D100" s="30">
        <f>4.4+(18*0.5)</f>
        <v>13.4</v>
      </c>
    </row>
    <row r="101" spans="2:15" s="2" customFormat="1" ht="21.75" customHeight="1" x14ac:dyDescent="0.35">
      <c r="D101" s="31"/>
      <c r="E101" s="25">
        <f>D100+(1/12*0.5)</f>
        <v>13.441700000000001</v>
      </c>
      <c r="F101" s="4">
        <f>D100+(2/12*0.5)</f>
        <v>13.4833</v>
      </c>
      <c r="G101" s="10">
        <f>D100+(3/12*0.5)</f>
        <v>13.525</v>
      </c>
      <c r="H101" s="4">
        <f>D100+(4/12*0.5)</f>
        <v>13.566700000000001</v>
      </c>
      <c r="I101" s="10">
        <f>D100+(5/12*0.5)</f>
        <v>13.6083</v>
      </c>
      <c r="J101" s="4">
        <f>D100+(6/12*0.5)</f>
        <v>13.65</v>
      </c>
      <c r="K101" s="10">
        <f>D100+(7/12*0.5)</f>
        <v>13.691700000000001</v>
      </c>
      <c r="L101" s="4">
        <f>D100+(8/12*0.5)</f>
        <v>13.7333</v>
      </c>
      <c r="M101" s="10">
        <f>D100+(9/12*0.5)</f>
        <v>13.775</v>
      </c>
      <c r="N101" s="4">
        <f>D100+(10/12*0.5)</f>
        <v>13.816700000000001</v>
      </c>
      <c r="O101" s="10">
        <f>D100+(11/12*0.5)</f>
        <v>13.8583</v>
      </c>
    </row>
    <row r="102" spans="2:15" s="2" customFormat="1" ht="8.1" customHeight="1" x14ac:dyDescent="0.35">
      <c r="D102" s="23"/>
      <c r="E102" s="11"/>
      <c r="F102" s="12"/>
      <c r="G102" s="11"/>
      <c r="H102" s="12"/>
      <c r="I102" s="11"/>
      <c r="J102" s="12"/>
      <c r="K102" s="11"/>
      <c r="L102" s="12"/>
      <c r="M102" s="11"/>
      <c r="N102" s="12"/>
      <c r="O102" s="11"/>
    </row>
    <row r="103" spans="2:15" s="2" customFormat="1" ht="21.75" customHeight="1" x14ac:dyDescent="0.35">
      <c r="B103" s="2">
        <v>32</v>
      </c>
      <c r="C103" s="2" t="s">
        <v>12</v>
      </c>
      <c r="D103" s="34">
        <f>4.4+(19*0.5)</f>
        <v>13.9</v>
      </c>
    </row>
    <row r="104" spans="2:15" s="2" customFormat="1" ht="21.75" customHeight="1" x14ac:dyDescent="0.35">
      <c r="D104" s="35"/>
      <c r="E104" s="9">
        <f>D103+(1/12*0.5)</f>
        <v>13.941700000000001</v>
      </c>
      <c r="F104" s="5">
        <f>D103+(2/12*0.5)</f>
        <v>13.9833</v>
      </c>
      <c r="G104" s="9">
        <f>D103+(3/12*0.5)</f>
        <v>14.025</v>
      </c>
      <c r="H104" s="5">
        <f>D103+(4/12*0.5)</f>
        <v>14.066700000000001</v>
      </c>
      <c r="I104" s="9">
        <f>D103+(5/12*0.5)</f>
        <v>14.1083</v>
      </c>
      <c r="J104" s="5">
        <f>D103+(6/12*0.5)</f>
        <v>14.15</v>
      </c>
      <c r="K104" s="9">
        <f>D103+(7/12*0.5)</f>
        <v>14.191700000000001</v>
      </c>
      <c r="L104" s="5">
        <f>D103+(8/12*0.5)</f>
        <v>14.2333</v>
      </c>
      <c r="M104" s="9">
        <f>D103+(9/12*0.5)</f>
        <v>14.275</v>
      </c>
      <c r="N104" s="5">
        <f>D103+(10/12*0.5)</f>
        <v>14.316700000000001</v>
      </c>
      <c r="O104" s="9">
        <f>D103+(11/12*0.5)</f>
        <v>14.3583</v>
      </c>
    </row>
    <row r="105" spans="2:15" s="2" customFormat="1" ht="8.1" customHeight="1" x14ac:dyDescent="0.35">
      <c r="D105" s="23"/>
      <c r="E105" s="11"/>
      <c r="F105" s="12"/>
      <c r="G105" s="11"/>
      <c r="H105" s="12"/>
      <c r="I105" s="11"/>
      <c r="J105" s="12"/>
      <c r="K105" s="11"/>
      <c r="L105" s="12"/>
      <c r="M105" s="11"/>
      <c r="N105" s="12"/>
      <c r="O105" s="11"/>
    </row>
    <row r="106" spans="2:15" s="2" customFormat="1" ht="21.75" customHeight="1" x14ac:dyDescent="0.35">
      <c r="B106" s="2">
        <v>33</v>
      </c>
      <c r="C106" s="2" t="s">
        <v>12</v>
      </c>
      <c r="D106" s="30">
        <f>4.4+(20*0.5)</f>
        <v>14.4</v>
      </c>
    </row>
    <row r="107" spans="2:15" s="2" customFormat="1" ht="21.75" customHeight="1" x14ac:dyDescent="0.35">
      <c r="D107" s="31"/>
      <c r="E107" s="25">
        <f>D106+(1/12*0.5)</f>
        <v>14.441700000000001</v>
      </c>
      <c r="F107" s="4">
        <f>D106+(2/12*0.5)</f>
        <v>14.4833</v>
      </c>
      <c r="G107" s="10">
        <f>D106+(3/12*0.5)</f>
        <v>14.525</v>
      </c>
      <c r="H107" s="4">
        <f>D106+(4/12*0.5)</f>
        <v>14.566700000000001</v>
      </c>
      <c r="I107" s="10">
        <f>D106+(5/12*0.5)</f>
        <v>14.6083</v>
      </c>
      <c r="J107" s="4">
        <f>D106+(6/12*0.5)</f>
        <v>14.65</v>
      </c>
      <c r="K107" s="10">
        <f>D106+(7/12*0.5)</f>
        <v>14.691700000000001</v>
      </c>
      <c r="L107" s="4">
        <f>D106+(8/12*0.5)</f>
        <v>14.7333</v>
      </c>
      <c r="M107" s="10">
        <f>D106+(9/12*0.5)</f>
        <v>14.775</v>
      </c>
      <c r="N107" s="4">
        <f>D106+(10/12*0.5)</f>
        <v>14.816700000000001</v>
      </c>
      <c r="O107" s="10">
        <f>D106+(11/12*0.5)</f>
        <v>14.8583</v>
      </c>
    </row>
    <row r="108" spans="2:15" s="2" customFormat="1" ht="8.1" customHeight="1" x14ac:dyDescent="0.35">
      <c r="D108" s="23"/>
      <c r="E108" s="11"/>
      <c r="F108" s="12"/>
      <c r="G108" s="11"/>
      <c r="H108" s="12"/>
      <c r="I108" s="11"/>
      <c r="J108" s="12"/>
      <c r="K108" s="11"/>
      <c r="L108" s="12"/>
      <c r="M108" s="11"/>
      <c r="N108" s="12"/>
      <c r="O108" s="11"/>
    </row>
    <row r="109" spans="2:15" s="2" customFormat="1" ht="21.75" customHeight="1" x14ac:dyDescent="0.35">
      <c r="B109" s="2">
        <v>34</v>
      </c>
      <c r="C109" s="2" t="s">
        <v>12</v>
      </c>
      <c r="D109" s="34">
        <f>4.4+(21*0.5)</f>
        <v>14.9</v>
      </c>
    </row>
    <row r="110" spans="2:15" s="2" customFormat="1" ht="21.75" customHeight="1" x14ac:dyDescent="0.35">
      <c r="D110" s="35"/>
      <c r="E110" s="9">
        <f>D109+(1/12*0.5)</f>
        <v>14.941700000000001</v>
      </c>
      <c r="F110" s="5">
        <f>D109+(2/12*0.5)</f>
        <v>14.9833</v>
      </c>
      <c r="G110" s="26">
        <v>15</v>
      </c>
      <c r="H110" s="26">
        <v>15</v>
      </c>
      <c r="I110" s="26">
        <v>15</v>
      </c>
      <c r="J110" s="26">
        <v>15</v>
      </c>
      <c r="K110" s="26">
        <v>15</v>
      </c>
      <c r="L110" s="26">
        <v>15</v>
      </c>
      <c r="M110" s="26">
        <v>15</v>
      </c>
      <c r="N110" s="26">
        <v>15</v>
      </c>
      <c r="O110" s="26">
        <v>15</v>
      </c>
    </row>
    <row r="111" spans="2:15" s="2" customFormat="1" ht="8.1" customHeight="1" x14ac:dyDescent="0.35">
      <c r="D111" s="23"/>
      <c r="E111" s="11"/>
      <c r="F111" s="12"/>
      <c r="G111" s="11"/>
      <c r="H111" s="12"/>
      <c r="I111" s="11"/>
      <c r="J111" s="12"/>
      <c r="K111" s="11"/>
      <c r="L111" s="12"/>
      <c r="M111" s="11"/>
      <c r="N111" s="12"/>
      <c r="O111" s="11"/>
    </row>
    <row r="112" spans="2:15" s="2" customFormat="1" ht="21.75" customHeight="1" x14ac:dyDescent="0.35">
      <c r="B112" s="2">
        <v>35</v>
      </c>
      <c r="C112" s="2" t="s">
        <v>12</v>
      </c>
      <c r="D112" s="27">
        <v>15</v>
      </c>
      <c r="E112" s="26">
        <v>15</v>
      </c>
      <c r="F112" s="28">
        <v>15</v>
      </c>
      <c r="G112" s="26">
        <v>15</v>
      </c>
      <c r="H112" s="28">
        <v>15</v>
      </c>
      <c r="I112" s="26">
        <v>15</v>
      </c>
      <c r="J112" s="28">
        <v>15</v>
      </c>
      <c r="K112" s="26">
        <v>15</v>
      </c>
      <c r="L112" s="28">
        <v>15</v>
      </c>
      <c r="M112" s="26">
        <v>15</v>
      </c>
      <c r="N112" s="28">
        <v>15</v>
      </c>
      <c r="O112" s="26">
        <v>15</v>
      </c>
    </row>
    <row r="113" spans="2:15" s="2" customFormat="1" ht="21.75" customHeight="1" x14ac:dyDescent="0.35">
      <c r="B113" s="2">
        <v>36</v>
      </c>
      <c r="C113" s="2" t="s">
        <v>12</v>
      </c>
      <c r="D113" s="27">
        <v>15</v>
      </c>
      <c r="E113" s="26">
        <v>15</v>
      </c>
      <c r="F113" s="28">
        <v>15</v>
      </c>
      <c r="G113" s="26">
        <v>15</v>
      </c>
      <c r="H113" s="28">
        <v>15</v>
      </c>
      <c r="I113" s="26">
        <v>15</v>
      </c>
      <c r="J113" s="28">
        <v>15</v>
      </c>
      <c r="K113" s="26">
        <v>15</v>
      </c>
      <c r="L113" s="28">
        <v>15</v>
      </c>
      <c r="M113" s="26">
        <v>15</v>
      </c>
      <c r="N113" s="28">
        <v>15</v>
      </c>
      <c r="O113" s="26">
        <v>15</v>
      </c>
    </row>
    <row r="114" spans="2:15" s="2" customFormat="1" ht="21.75" customHeight="1" x14ac:dyDescent="0.35">
      <c r="B114" s="2">
        <v>37</v>
      </c>
      <c r="C114" s="2" t="s">
        <v>12</v>
      </c>
      <c r="D114" s="27">
        <v>15</v>
      </c>
      <c r="E114" s="26">
        <v>15</v>
      </c>
      <c r="F114" s="28">
        <v>15</v>
      </c>
      <c r="G114" s="26">
        <v>15</v>
      </c>
      <c r="H114" s="28">
        <v>15</v>
      </c>
      <c r="I114" s="26">
        <v>15</v>
      </c>
      <c r="J114" s="28">
        <v>15</v>
      </c>
      <c r="K114" s="26">
        <v>15</v>
      </c>
      <c r="L114" s="28">
        <v>15</v>
      </c>
      <c r="M114" s="26">
        <v>15</v>
      </c>
      <c r="N114" s="28">
        <v>15</v>
      </c>
      <c r="O114" s="26">
        <v>15</v>
      </c>
    </row>
    <row r="115" spans="2:15" s="2" customFormat="1" ht="21.75" customHeight="1" x14ac:dyDescent="0.35">
      <c r="B115" s="2">
        <v>38</v>
      </c>
      <c r="C115" s="2" t="s">
        <v>12</v>
      </c>
      <c r="D115" s="27">
        <v>15</v>
      </c>
      <c r="E115" s="26">
        <v>15</v>
      </c>
      <c r="F115" s="28">
        <v>15</v>
      </c>
      <c r="G115" s="26">
        <v>15</v>
      </c>
      <c r="H115" s="28">
        <v>15</v>
      </c>
      <c r="I115" s="26">
        <v>15</v>
      </c>
      <c r="J115" s="28">
        <v>15</v>
      </c>
      <c r="K115" s="26">
        <v>15</v>
      </c>
      <c r="L115" s="28">
        <v>15</v>
      </c>
      <c r="M115" s="26">
        <v>15</v>
      </c>
      <c r="N115" s="28">
        <v>15</v>
      </c>
      <c r="O115" s="26">
        <v>15</v>
      </c>
    </row>
    <row r="116" spans="2:15" s="2" customFormat="1" ht="21.75" customHeight="1" x14ac:dyDescent="0.35">
      <c r="B116" s="2">
        <v>39</v>
      </c>
      <c r="C116" s="2" t="s">
        <v>12</v>
      </c>
      <c r="D116" s="27">
        <v>15</v>
      </c>
      <c r="E116" s="26">
        <v>15</v>
      </c>
      <c r="F116" s="28">
        <v>15</v>
      </c>
      <c r="G116" s="26">
        <v>15</v>
      </c>
      <c r="H116" s="28">
        <v>15</v>
      </c>
      <c r="I116" s="26">
        <v>15</v>
      </c>
      <c r="J116" s="28">
        <v>15</v>
      </c>
      <c r="K116" s="26">
        <v>15</v>
      </c>
      <c r="L116" s="28">
        <v>15</v>
      </c>
      <c r="M116" s="26">
        <v>15</v>
      </c>
      <c r="N116" s="28">
        <v>15</v>
      </c>
      <c r="O116" s="26">
        <v>15</v>
      </c>
    </row>
    <row r="117" spans="2:15" s="2" customFormat="1" ht="21.75" customHeight="1" x14ac:dyDescent="0.35">
      <c r="B117" s="2">
        <v>40</v>
      </c>
      <c r="C117" s="2" t="s">
        <v>12</v>
      </c>
      <c r="D117" s="27">
        <v>15</v>
      </c>
      <c r="E117" s="26">
        <v>15</v>
      </c>
      <c r="F117" s="28">
        <v>15</v>
      </c>
      <c r="G117" s="26">
        <v>15</v>
      </c>
      <c r="H117" s="28">
        <v>15</v>
      </c>
      <c r="I117" s="26">
        <v>15</v>
      </c>
      <c r="J117" s="28">
        <v>15</v>
      </c>
      <c r="K117" s="26">
        <v>15</v>
      </c>
      <c r="L117" s="28">
        <v>15</v>
      </c>
      <c r="M117" s="26">
        <v>15</v>
      </c>
      <c r="N117" s="28">
        <v>15</v>
      </c>
      <c r="O117" s="26">
        <v>15</v>
      </c>
    </row>
  </sheetData>
  <mergeCells count="36">
    <mergeCell ref="B5:D8"/>
    <mergeCell ref="B4:C4"/>
    <mergeCell ref="D79:D80"/>
    <mergeCell ref="D85:D86"/>
    <mergeCell ref="D91:D92"/>
    <mergeCell ref="D58:D59"/>
    <mergeCell ref="D64:D65"/>
    <mergeCell ref="D70:D71"/>
    <mergeCell ref="D76:D77"/>
    <mergeCell ref="D73:D74"/>
    <mergeCell ref="D10:D11"/>
    <mergeCell ref="D16:D17"/>
    <mergeCell ref="D22:D23"/>
    <mergeCell ref="D28:D29"/>
    <mergeCell ref="D34:D35"/>
    <mergeCell ref="D40:D41"/>
    <mergeCell ref="D103:D104"/>
    <mergeCell ref="D109:D110"/>
    <mergeCell ref="D37:D38"/>
    <mergeCell ref="D43:D44"/>
    <mergeCell ref="D49:D50"/>
    <mergeCell ref="D55:D56"/>
    <mergeCell ref="D61:D62"/>
    <mergeCell ref="D67:D68"/>
    <mergeCell ref="D82:D83"/>
    <mergeCell ref="D88:D89"/>
    <mergeCell ref="D94:D95"/>
    <mergeCell ref="D100:D101"/>
    <mergeCell ref="D106:D107"/>
    <mergeCell ref="D46:D47"/>
    <mergeCell ref="D52:D53"/>
    <mergeCell ref="D13:D14"/>
    <mergeCell ref="D19:D20"/>
    <mergeCell ref="D25:D26"/>
    <mergeCell ref="D31:D32"/>
    <mergeCell ref="D97:D98"/>
  </mergeCells>
  <pageMargins left="0.7" right="0.7" top="0.75" bottom="0.75" header="0.3" footer="0.3"/>
  <pageSetup paperSize="9" orientation="portrait" r:id="rId1"/>
  <ignoredErrors>
    <ignoredError sqref="D5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C1FED3297EE74691EF3ABDD668B16E" ma:contentTypeVersion="4" ma:contentTypeDescription="Crée un document." ma:contentTypeScope="" ma:versionID="f9c26b7edab98ce3d255fb96bf6c1abc">
  <xsd:schema xmlns:xsd="http://www.w3.org/2001/XMLSchema" xmlns:xs="http://www.w3.org/2001/XMLSchema" xmlns:p="http://schemas.microsoft.com/office/2006/metadata/properties" xmlns:ns2="19ef455c-5ac5-457b-b6fb-084c084ddc28" xmlns:ns3="a1fda1fb-8a57-4429-85ce-b74d726803e5" targetNamespace="http://schemas.microsoft.com/office/2006/metadata/properties" ma:root="true" ma:fieldsID="3e8023170cdfb9389d2f3bf51a6be941" ns2:_="" ns3:_="">
    <xsd:import namespace="19ef455c-5ac5-457b-b6fb-084c084ddc28"/>
    <xsd:import namespace="a1fda1fb-8a57-4429-85ce-b74d726803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ef455c-5ac5-457b-b6fb-084c084dd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da1fb-8a57-4429-85ce-b74d726803e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52ADA4-8FBC-49AC-8442-BE79BAD71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ef455c-5ac5-457b-b6fb-084c084ddc28"/>
    <ds:schemaRef ds:uri="a1fda1fb-8a57-4429-85ce-b74d726803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7E97A9-E5DF-4AD4-BE42-2BCF54A4DD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C0B55C-E9A0-490A-8A90-AD8D383549F0}">
  <ds:schemaRefs>
    <ds:schemaRef ds:uri="http://schemas.microsoft.com/office/2006/documentManagement/types"/>
    <ds:schemaRef ds:uri="http://purl.org/dc/terms/"/>
    <ds:schemaRef ds:uri="a1fda1fb-8a57-4429-85ce-b74d726803e5"/>
    <ds:schemaRef ds:uri="http://purl.org/dc/dcmitype/"/>
    <ds:schemaRef ds:uri="19ef455c-5ac5-457b-b6fb-084c084ddc2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licenciement non cadres</vt:lpstr>
      <vt:lpstr>licenciement non cadres Paris</vt:lpstr>
      <vt:lpstr>licenciement cadres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SALANON Olivier</dc:creator>
  <cp:lastModifiedBy>SALANON Olivier</cp:lastModifiedBy>
  <cp:lastPrinted>2021-02-24T11:01:26Z</cp:lastPrinted>
  <dcterms:created xsi:type="dcterms:W3CDTF">2019-11-13T16:29:46Z</dcterms:created>
  <dcterms:modified xsi:type="dcterms:W3CDTF">2021-04-01T17:31:18Z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0x010100FDC1FED3297EE74691EF3ABDD668B16E</vt:lpwstr>
  </property>
</Properties>
</file>